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40" windowWidth="18015" windowHeight="7875"/>
  </bookViews>
  <sheets>
    <sheet name="calculations" sheetId="1" r:id="rId1"/>
    <sheet name="State Budget" sheetId="3" r:id="rId2"/>
    <sheet name="draft- ENG" sheetId="5" r:id="rId3"/>
    <sheet name="GEO" sheetId="6" r:id="rId4"/>
    <sheet name="Sources" sheetId="7" r:id="rId5"/>
  </sheets>
  <calcPr calcId="145621"/>
</workbook>
</file>

<file path=xl/calcChain.xml><?xml version="1.0" encoding="utf-8"?>
<calcChain xmlns="http://schemas.openxmlformats.org/spreadsheetml/2006/main">
  <c r="E38" i="6" l="1"/>
  <c r="H28" i="6"/>
  <c r="F28" i="6"/>
  <c r="D16" i="6"/>
  <c r="C16" i="6"/>
  <c r="D15" i="6"/>
  <c r="C15" i="6"/>
  <c r="E15" i="6" s="1"/>
  <c r="D14" i="6"/>
  <c r="C14" i="6"/>
  <c r="E14" i="6" s="1"/>
  <c r="D13" i="6"/>
  <c r="C13" i="6"/>
  <c r="E13" i="6" s="1"/>
  <c r="D38" i="5"/>
  <c r="C37" i="5"/>
  <c r="C38" i="5" s="1"/>
  <c r="G28" i="5"/>
  <c r="E28" i="5"/>
  <c r="B17" i="5"/>
  <c r="C16" i="5"/>
  <c r="B16" i="5"/>
  <c r="D16" i="5" s="1"/>
  <c r="C15" i="5"/>
  <c r="B15" i="5"/>
  <c r="D15" i="5" s="1"/>
  <c r="C14" i="5"/>
  <c r="B14" i="5"/>
  <c r="C13" i="5"/>
  <c r="B13" i="5"/>
  <c r="D13" i="5" s="1"/>
  <c r="D26" i="3"/>
  <c r="D25" i="3"/>
  <c r="D24" i="3"/>
  <c r="D23" i="3"/>
  <c r="D18" i="3"/>
  <c r="E8" i="3"/>
  <c r="F8" i="3" s="1"/>
  <c r="D8" i="3"/>
  <c r="D17" i="6" s="1"/>
  <c r="F5" i="3"/>
  <c r="F4" i="3"/>
  <c r="F3" i="3"/>
  <c r="F2" i="3"/>
  <c r="M37" i="1"/>
  <c r="I37" i="1"/>
  <c r="M36" i="1"/>
  <c r="I36" i="1"/>
  <c r="M35" i="1"/>
  <c r="I35" i="1"/>
  <c r="M34" i="1"/>
  <c r="I34" i="1"/>
  <c r="M33" i="1"/>
  <c r="I33" i="1"/>
  <c r="M32" i="1"/>
  <c r="I32" i="1"/>
  <c r="M31" i="1"/>
  <c r="I31" i="1"/>
  <c r="M30" i="1"/>
  <c r="I30" i="1"/>
  <c r="M29" i="1"/>
  <c r="I29" i="1"/>
  <c r="M28" i="1"/>
  <c r="I28" i="1"/>
  <c r="M27" i="1"/>
  <c r="I27" i="1"/>
  <c r="M26" i="1"/>
  <c r="I26" i="1"/>
  <c r="M25" i="1"/>
  <c r="I25" i="1"/>
  <c r="M24" i="1"/>
  <c r="I24" i="1"/>
  <c r="M23" i="1"/>
  <c r="I23" i="1"/>
  <c r="M22" i="1"/>
  <c r="I22" i="1"/>
  <c r="M21" i="1"/>
  <c r="I21" i="1"/>
  <c r="M20" i="1"/>
  <c r="I20" i="1"/>
  <c r="M19" i="1"/>
  <c r="I19" i="1"/>
  <c r="M18" i="1"/>
  <c r="I18" i="1"/>
  <c r="C18" i="1"/>
  <c r="M17" i="1"/>
  <c r="I17" i="1"/>
  <c r="E17" i="1"/>
  <c r="D43" i="6" s="1"/>
  <c r="B13" i="1"/>
  <c r="G3" i="1"/>
  <c r="B36" i="1" l="1"/>
  <c r="B35" i="1"/>
  <c r="B34" i="1"/>
  <c r="I3" i="1"/>
  <c r="G37" i="1"/>
  <c r="G35" i="1"/>
  <c r="G34" i="1"/>
  <c r="G17" i="1"/>
  <c r="B18" i="1"/>
  <c r="G18" i="1"/>
  <c r="B19" i="1"/>
  <c r="G19" i="1"/>
  <c r="B20" i="1"/>
  <c r="G20" i="1"/>
  <c r="B21" i="1"/>
  <c r="G21" i="1"/>
  <c r="B22" i="1"/>
  <c r="G22" i="1"/>
  <c r="B23" i="1"/>
  <c r="G23" i="1"/>
  <c r="B24" i="1"/>
  <c r="G24" i="1"/>
  <c r="B25" i="1"/>
  <c r="G25" i="1"/>
  <c r="B26" i="1"/>
  <c r="G26" i="1"/>
  <c r="B27" i="1"/>
  <c r="G27" i="1"/>
  <c r="B28" i="1"/>
  <c r="G28" i="1"/>
  <c r="B29" i="1"/>
  <c r="G29" i="1"/>
  <c r="B30" i="1"/>
  <c r="G30" i="1"/>
  <c r="B31" i="1"/>
  <c r="G31" i="1"/>
  <c r="B32" i="1"/>
  <c r="G32" i="1"/>
  <c r="B33" i="1"/>
  <c r="G33" i="1"/>
  <c r="G36" i="1"/>
  <c r="B37" i="1"/>
  <c r="C43" i="5"/>
  <c r="H3" i="1"/>
  <c r="D13" i="1"/>
  <c r="D17" i="5"/>
  <c r="B37" i="5" s="1"/>
  <c r="D29" i="3"/>
  <c r="D14" i="5"/>
  <c r="E16" i="6"/>
  <c r="C17" i="6"/>
  <c r="E17" i="6" s="1"/>
  <c r="C37" i="6" s="1"/>
  <c r="D37" i="6"/>
  <c r="D38" i="6" s="1"/>
  <c r="C17" i="5"/>
  <c r="A13" i="1" l="1"/>
  <c r="F17" i="1" s="1"/>
  <c r="K37" i="1"/>
  <c r="K35" i="1"/>
  <c r="K34" i="1"/>
  <c r="K36" i="1"/>
  <c r="K33" i="1"/>
  <c r="K32" i="1"/>
  <c r="K31" i="1"/>
  <c r="K30" i="1"/>
  <c r="K29" i="1"/>
  <c r="K28" i="1"/>
  <c r="K27" i="1"/>
  <c r="K26" i="1"/>
  <c r="K25" i="1"/>
  <c r="K24" i="1"/>
  <c r="K23" i="1"/>
  <c r="K22" i="1"/>
  <c r="K21" i="1"/>
  <c r="K20" i="1"/>
  <c r="K19" i="1"/>
  <c r="K18" i="1"/>
  <c r="K17" i="1"/>
  <c r="D37" i="1"/>
  <c r="C19" i="1"/>
  <c r="E19" i="1" s="1"/>
  <c r="F19" i="1" s="1"/>
  <c r="E18" i="1"/>
  <c r="D36" i="1"/>
  <c r="N19" i="1" l="1"/>
  <c r="L19" i="1"/>
  <c r="J19" i="1"/>
  <c r="H19" i="1"/>
  <c r="C20" i="1"/>
  <c r="E43" i="6"/>
  <c r="C43" i="6" s="1"/>
  <c r="D43" i="5"/>
  <c r="B43" i="5" s="1"/>
  <c r="N17" i="1"/>
  <c r="L17" i="1"/>
  <c r="J17" i="1"/>
  <c r="H17" i="1"/>
  <c r="D44" i="6"/>
  <c r="C44" i="5"/>
  <c r="F18" i="1"/>
  <c r="E44" i="6" l="1"/>
  <c r="C44" i="6" s="1"/>
  <c r="N18" i="1"/>
  <c r="L18" i="1"/>
  <c r="J18" i="1"/>
  <c r="H18" i="1"/>
  <c r="D44" i="5"/>
  <c r="B44" i="5" s="1"/>
  <c r="G43" i="6"/>
  <c r="F43" i="5"/>
  <c r="I43" i="6"/>
  <c r="H43" i="5"/>
  <c r="E43" i="5"/>
  <c r="F43" i="6"/>
  <c r="H43" i="6"/>
  <c r="G43" i="5"/>
  <c r="E20" i="1"/>
  <c r="F20" i="1" s="1"/>
  <c r="C21" i="1"/>
  <c r="E21" i="1" l="1"/>
  <c r="F21" i="1" s="1"/>
  <c r="C22" i="1"/>
  <c r="F44" i="5"/>
  <c r="G44" i="6"/>
  <c r="I44" i="6"/>
  <c r="H44" i="5"/>
  <c r="N20" i="1"/>
  <c r="L20" i="1"/>
  <c r="J20" i="1"/>
  <c r="H20" i="1"/>
  <c r="F44" i="6"/>
  <c r="E44" i="5"/>
  <c r="H44" i="6"/>
  <c r="G44" i="5"/>
  <c r="E22" i="1" l="1"/>
  <c r="F22" i="1" s="1"/>
  <c r="C23" i="1"/>
  <c r="N21" i="1"/>
  <c r="L21" i="1"/>
  <c r="J21" i="1"/>
  <c r="H21" i="1"/>
  <c r="E23" i="1" l="1"/>
  <c r="C24" i="1"/>
  <c r="N22" i="1"/>
  <c r="L22" i="1"/>
  <c r="J22" i="1"/>
  <c r="H22" i="1"/>
  <c r="E24" i="1" l="1"/>
  <c r="F24" i="1" s="1"/>
  <c r="C25" i="1"/>
  <c r="C45" i="5"/>
  <c r="D45" i="6"/>
  <c r="F23" i="1"/>
  <c r="E45" i="6" l="1"/>
  <c r="C45" i="6" s="1"/>
  <c r="D45" i="5"/>
  <c r="B45" i="5" s="1"/>
  <c r="N23" i="1"/>
  <c r="L23" i="1"/>
  <c r="J23" i="1"/>
  <c r="H23" i="1"/>
  <c r="E25" i="1"/>
  <c r="F25" i="1" s="1"/>
  <c r="C26" i="1"/>
  <c r="N24" i="1"/>
  <c r="L24" i="1"/>
  <c r="J24" i="1"/>
  <c r="H24" i="1"/>
  <c r="E26" i="1" l="1"/>
  <c r="F26" i="1" s="1"/>
  <c r="C27" i="1"/>
  <c r="F45" i="6"/>
  <c r="E45" i="5"/>
  <c r="G45" i="5"/>
  <c r="H45" i="6"/>
  <c r="N25" i="1"/>
  <c r="L25" i="1"/>
  <c r="J25" i="1"/>
  <c r="H25" i="1"/>
  <c r="G45" i="6"/>
  <c r="F45" i="5"/>
  <c r="I45" i="6"/>
  <c r="H45" i="5"/>
  <c r="E27" i="1" l="1"/>
  <c r="F27" i="1" s="1"/>
  <c r="C28" i="1"/>
  <c r="N26" i="1"/>
  <c r="L26" i="1"/>
  <c r="J26" i="1"/>
  <c r="H26" i="1"/>
  <c r="E28" i="1" l="1"/>
  <c r="F28" i="1" s="1"/>
  <c r="C29" i="1"/>
  <c r="N27" i="1"/>
  <c r="L27" i="1"/>
  <c r="J27" i="1"/>
  <c r="H27" i="1"/>
  <c r="E29" i="1" l="1"/>
  <c r="C30" i="1"/>
  <c r="N28" i="1"/>
  <c r="L28" i="1"/>
  <c r="J28" i="1"/>
  <c r="H28" i="1"/>
  <c r="E30" i="1" l="1"/>
  <c r="F30" i="1" s="1"/>
  <c r="C31" i="1"/>
  <c r="D46" i="6"/>
  <c r="C46" i="5"/>
  <c r="F29" i="1"/>
  <c r="D46" i="5" l="1"/>
  <c r="B46" i="5" s="1"/>
  <c r="E46" i="6"/>
  <c r="C46" i="6" s="1"/>
  <c r="N29" i="1"/>
  <c r="L29" i="1"/>
  <c r="J29" i="1"/>
  <c r="H29" i="1"/>
  <c r="E31" i="1"/>
  <c r="F31" i="1" s="1"/>
  <c r="C32" i="1"/>
  <c r="N30" i="1"/>
  <c r="L30" i="1"/>
  <c r="J30" i="1"/>
  <c r="H30" i="1"/>
  <c r="E32" i="1" l="1"/>
  <c r="F32" i="1" s="1"/>
  <c r="C33" i="1"/>
  <c r="F46" i="6"/>
  <c r="E46" i="5"/>
  <c r="H46" i="6"/>
  <c r="G46" i="5"/>
  <c r="N31" i="1"/>
  <c r="L31" i="1"/>
  <c r="J31" i="1"/>
  <c r="H31" i="1"/>
  <c r="G46" i="6"/>
  <c r="F46" i="5"/>
  <c r="H46" i="5"/>
  <c r="I46" i="6"/>
  <c r="E33" i="1" l="1"/>
  <c r="F33" i="1" s="1"/>
  <c r="C34" i="1"/>
  <c r="N32" i="1"/>
  <c r="L32" i="1"/>
  <c r="J32" i="1"/>
  <c r="H32" i="1"/>
  <c r="C35" i="1" l="1"/>
  <c r="E34" i="1"/>
  <c r="F34" i="1" s="1"/>
  <c r="N33" i="1"/>
  <c r="L33" i="1"/>
  <c r="J33" i="1"/>
  <c r="H33" i="1"/>
  <c r="N34" i="1" l="1"/>
  <c r="L34" i="1"/>
  <c r="J34" i="1"/>
  <c r="H34" i="1"/>
  <c r="E35" i="1"/>
  <c r="C36" i="1"/>
  <c r="D47" i="6" l="1"/>
  <c r="C47" i="5"/>
  <c r="F35" i="1"/>
  <c r="C37" i="1"/>
  <c r="E37" i="1" s="1"/>
  <c r="F37" i="1" s="1"/>
  <c r="E36" i="1"/>
  <c r="F36" i="1" s="1"/>
  <c r="J37" i="1" l="1"/>
  <c r="H37" i="1"/>
  <c r="N37" i="1"/>
  <c r="L37" i="1"/>
  <c r="N36" i="1"/>
  <c r="L36" i="1"/>
  <c r="J36" i="1"/>
  <c r="H36" i="1"/>
  <c r="E47" i="6"/>
  <c r="C47" i="6" s="1"/>
  <c r="D47" i="5"/>
  <c r="B47" i="5" s="1"/>
  <c r="N35" i="1"/>
  <c r="L35" i="1"/>
  <c r="J35" i="1"/>
  <c r="H35" i="1"/>
  <c r="E47" i="5" l="1"/>
  <c r="F47" i="6"/>
  <c r="H47" i="6"/>
  <c r="G47" i="5"/>
  <c r="G47" i="6"/>
  <c r="F47" i="5"/>
  <c r="I47" i="6"/>
  <c r="H47" i="5"/>
</calcChain>
</file>

<file path=xl/sharedStrings.xml><?xml version="1.0" encoding="utf-8"?>
<sst xmlns="http://schemas.openxmlformats.org/spreadsheetml/2006/main" count="233" uniqueCount="178">
  <si>
    <t>აბორტების რიცხვი (2012)</t>
  </si>
  <si>
    <t>მკვდრადშობადობა</t>
  </si>
  <si>
    <t>1 წლამდე გარდაცვალება (%)</t>
  </si>
  <si>
    <t>პოტენციურად ცოცხლადდაბადებულთა რიცხვი</t>
  </si>
  <si>
    <t>1 წლამდე გარდაცვალება</t>
  </si>
  <si>
    <t>1 წლის ცოცხლადმყოფთა რაოდენობა</t>
  </si>
  <si>
    <t>Number of abortions (2012)</t>
  </si>
  <si>
    <t>Stillbirth rate</t>
  </si>
  <si>
    <t>Rate of deaths within the first year</t>
  </si>
  <si>
    <t>Potential live birth</t>
  </si>
  <si>
    <t>Infant deaths</t>
  </si>
  <si>
    <t>Alive babies after a year</t>
  </si>
  <si>
    <t>Insurance (annual)</t>
  </si>
  <si>
    <t>Annual Cost per Child</t>
  </si>
  <si>
    <t>State Baby Budget</t>
  </si>
  <si>
    <t>Church Budget</t>
  </si>
  <si>
    <t>Combined Budget</t>
  </si>
  <si>
    <t>Total State Budget</t>
  </si>
  <si>
    <t>Year After Abortion Ban</t>
  </si>
  <si>
    <t>Babies Born</t>
  </si>
  <si>
    <t>Children from Previous Year</t>
  </si>
  <si>
    <t>Children Leaving the Program</t>
  </si>
  <si>
    <t>Total</t>
  </si>
  <si>
    <t>Annual Cost</t>
  </si>
  <si>
    <t>State 'Babies' Budget</t>
  </si>
  <si>
    <t>times state baby budget into annual cost</t>
  </si>
  <si>
    <t>Church budget</t>
  </si>
  <si>
    <t>times church budget into annual cost</t>
  </si>
  <si>
    <t>Combined budget</t>
  </si>
  <si>
    <t>times combined budget into annual cost</t>
  </si>
  <si>
    <t>Entire State budget (2013)</t>
  </si>
  <si>
    <t>Entire State budget %</t>
  </si>
  <si>
    <t>აღწერა</t>
  </si>
  <si>
    <t>Description</t>
  </si>
  <si>
    <t>Programs</t>
  </si>
  <si>
    <t>Number of children under state care (2013)</t>
  </si>
  <si>
    <t>State budget for children care (2013)</t>
  </si>
  <si>
    <t>cost per child</t>
  </si>
  <si>
    <t>მინდობით აღზრდა გულისხმობს ბავშვის დროებით მზრუნველობაში გადაცემას ოჯახისათვის, სანამ ის სრულწლოვანი არ გახდება, ბავშვს ყავს დედობილი და მამობილი, ეს არ არის მიშვილება, არამედ აღზრდის პროცესი, რისთვისაც ოჯახები იღებენ შესაბამის ანაზღაურებას სახელმწიფოსგან.</t>
  </si>
  <si>
    <t>Giving children into foster care until they reach 18 years. A child has a foster mother and a foster father, this is not an adoption, families are paid by the government for caring about the child.</t>
  </si>
  <si>
    <t>Children in foster care</t>
  </si>
  <si>
    <t>მცირე საოჯახო ტიპის სახლები ბავშვისათვის ოჯახურ გარემოს მიახლოებიული პირობების შესაქმნელად არის მოწყობილი სადაც ერთად ცხოვრობს დაახლოებით 5-7 ბავშვი, ბავშვთა სახლების დაშლის შედეგად ძირითადად მცირე ტიპის საოჯახო სასლები წარმოიშვა, სადაც გადანაწილდნენ ბენეფიციარები. რჩებიან ჩვეულებრივ დღის და ღამის განმავლობაში.</t>
  </si>
  <si>
    <t>5-7 children live in small houses in close-to-family environment.</t>
  </si>
  <si>
    <t>Small family-type homes</t>
  </si>
  <si>
    <t>დღის ცენტრებში ბავშვები იღებენ საკვებს და თავშესაფარს დღის განმავლობაში, შეუძლიათ მივიდნენ ნებისმიერ დროს როცა უნდათ,</t>
  </si>
  <si>
    <t>Children get food and shelter during the daytime, can go there whenever they want.</t>
  </si>
  <si>
    <t>Day Center</t>
  </si>
  <si>
    <t>ვინაიდან საქართველოში სრული დეინსტიტუციონალიზაცია ჯერ კიდევ არ დასრულებულა, დარჩენილია 5 დიდი ბავშვთა სახლი, თმცა 2013 წლის ბოლომდე მათი დახურვა იგეგმება და ბენეფიციარები გადანაწილდებიან მცირე საოჯახო ტიპის სახლებში, ან გადავლენ მინდობით აღზრდაში.</t>
  </si>
  <si>
    <t>There are still 5 big orphanages left in Georgia, though by the end of 2013 children from orphanages will either be given into foster care or move to small houses.</t>
  </si>
  <si>
    <t>Orphanages</t>
  </si>
  <si>
    <t>sum</t>
  </si>
  <si>
    <t>foster care program</t>
  </si>
  <si>
    <t>small hoeses program</t>
  </si>
  <si>
    <t>day center programae</t>
  </si>
  <si>
    <t>orphanages</t>
  </si>
  <si>
    <t>cost per chlid</t>
  </si>
  <si>
    <t>Is Georgia ready to ban abortions?</t>
  </si>
  <si>
    <t>In his 2013 Easter epistle, Georgian Patriarch Ilia II called on the Georgian government for adopting an anti-abortion law.</t>
  </si>
  <si>
    <t>“Those who do not want to give birth to a child for economic reasons… please do not commit this terrible sin; if you cannot afford raising children, the Church will take care of them.” Patriarch Ilia II</t>
  </si>
  <si>
    <t>Source: civil.ge 
6 May 2013</t>
  </si>
  <si>
    <t>What is the current state budget for children whose parents have chosen to not take care of them?</t>
  </si>
  <si>
    <t>define!</t>
  </si>
  <si>
    <t>Adoptions</t>
  </si>
  <si>
    <t>small houses program</t>
  </si>
  <si>
    <t>day center program</t>
  </si>
  <si>
    <t>?</t>
  </si>
  <si>
    <t>Block size</t>
  </si>
  <si>
    <t>Total State Budget ****</t>
  </si>
  <si>
    <t>Number of blocks</t>
  </si>
  <si>
    <t># of blocks for annual cost</t>
  </si>
  <si>
    <t>Annual Cost *****</t>
  </si>
  <si>
    <t>Annual Cost Times Greater than State Baby Budget</t>
  </si>
  <si>
    <t>Annual Cost Times Greater than Combined Budget</t>
  </si>
  <si>
    <t>% of Total State Budget</t>
  </si>
  <si>
    <t>Before Abortion Ban</t>
  </si>
  <si>
    <t>1 Year After Abortion Ban</t>
  </si>
  <si>
    <t>6 Year After Abortion Ban</t>
  </si>
  <si>
    <t>12 Year After Abortion Ban</t>
  </si>
  <si>
    <t>18 Year After Abortion Ban</t>
  </si>
  <si>
    <t>After 18 years the number of babies being born is equal to the number of children turning 18 and leaving the system, so the annual cost becomes constant.</t>
  </si>
  <si>
    <t>***** Annual Cost = number of children * 5,315.99</t>
  </si>
  <si>
    <t>**** This is the 2012 budget for the entire country of Georgia</t>
  </si>
  <si>
    <t>*** Since the Orthodox Church could not share their budget for taking care of children, we used the total budget that the church receives from the government.</t>
  </si>
  <si>
    <t>What is the current state budget for children deprived of parental care?</t>
  </si>
  <si>
    <t>2000 families waiting for adoption</t>
  </si>
  <si>
    <t>What is the current Orthodox Church budget for taking care of children?</t>
  </si>
  <si>
    <t>The Orthodox Church does not know *</t>
  </si>
  <si>
    <t>* Currently, Orthodox Churches in different regions have ongoing social programs for homeless children. JumpStart Georgia requested information about the number of children in orphanages which are run by the Orthodox Church, along with the budget of those houses and the financial sources. After three weeks and numerous phone calls, the Social Welfare Department of the Orthodox Church told JumpStart Georgia that they do not possess up-to-date data about orphanage houses and children there.  They claim that this data is currently being collected for a database they are building, though they are unable to name the exact date when this database will be completed.</t>
  </si>
  <si>
    <t>If abortion was banned:</t>
  </si>
  <si>
    <t>number of abortions</t>
  </si>
  <si>
    <t>Stillbirth Rate</t>
  </si>
  <si>
    <t>Potential Births</t>
  </si>
  <si>
    <t>Infant Mortality Rate</t>
  </si>
  <si>
    <t>Babies alive after one year</t>
  </si>
  <si>
    <t>33,801 babies could be born each year considering 2012 stillbirth rate</t>
  </si>
  <si>
    <t>33,311 babies would stay alive after one year considering the 2012 infant mortality rate</t>
  </si>
  <si>
    <t>How much would it cost</t>
  </si>
  <si>
    <t>over time</t>
  </si>
  <si>
    <t>to raise up all babies</t>
  </si>
  <si>
    <t>that would be potentially born</t>
  </si>
  <si>
    <t>if abortions were banned in Georgia?*</t>
  </si>
  <si>
    <t>Orthodox Church Budget ***</t>
  </si>
  <si>
    <t>Number of Children</t>
  </si>
  <si>
    <t>Annual Cost Times Greater than Orthodox Church Budget</t>
  </si>
  <si>
    <t>* These numbers reflect the extreme case of all aborted babies being born and needing state or church services.  There are numerous factors that could affect the number of children needing these services, such as: an increase in contraception use, an increase in illegal abortions, families keeping their babies after they are born, the number of families wanting to adopt children, and the number of birth parents signing paperwork allowing their child to be adopted.</t>
  </si>
  <si>
    <t>*Calculations are based on 2012 statistics</t>
  </si>
  <si>
    <t>Total state budget for children deprived of parental care</t>
  </si>
  <si>
    <t>Average annual cot per child under state care</t>
  </si>
  <si>
    <t>არის თუ არა საქართველო მზად, აკრძალოს აბორტები?</t>
  </si>
  <si>
    <t>2013 წლის სააღდგომო ეპისტოლეში საქართველოს პატრიარქმა ილია მეორემ საქართველოს მთავრობას აბორტის აკრძალვისკენ მოუწოდა.</t>
  </si>
  <si>
    <t>"ვისაც ეკონომიური პრობლემების გამო შვილის გაჩენა არ სურს, ან სხვა რაიმე მიზეზით მუცლადღებული ნაყოფი მისთვის მიუღებელია, გთხოვთ, ნუ ჩაიდენთ ამ საშინელ ცოდვას, თუ თქვენ ვერ ახერხებთ მის გაზრდას, ეკლესია უპატრონებს მათ."</t>
  </si>
  <si>
    <t>წყარო: ნეტგაზეთი, 5 მაისი, 2013</t>
  </si>
  <si>
    <t>რა არის საქართველოს მთავრობის ამჟამინდელი ბიუჯეტი</t>
  </si>
  <si>
    <t>რას შეადგენს მიუსაფარი ბავშვების ზრუნვისათვის გამოყოფილი ბიუჯეტი</t>
  </si>
  <si>
    <t>რას შეადგენს მიუსაფარ ბავშვებზე ზრუნვის სახელმწიფო პროგრამების ბიუჯეტი?</t>
  </si>
  <si>
    <t>რა თანხა აქვს გამოყოფილი სახელმწიფოს მიუსაფარ ბავშვებზე ზრუნვისთვის?</t>
  </si>
  <si>
    <t>ბავშვზე ზრუნვის სახელმწიფო ბიუჯეტი</t>
  </si>
  <si>
    <t>სახელმწიფოს მზრუნველობის ქვეშ მყოფი ბავშვები</t>
  </si>
  <si>
    <t>ერთი ბავშვის აღზრდის წლიური ღირებულება</t>
  </si>
  <si>
    <t>მინდობით აღზრდის პროგრამა</t>
  </si>
  <si>
    <t>მცირე საოჯახო ტიპის სახლები</t>
  </si>
  <si>
    <t>დღის ცენტრები</t>
  </si>
  <si>
    <t>ბაშვთა სახლები</t>
  </si>
  <si>
    <t>რა არის ეკლესიის ბიუჯეტი მიუსაფარ ბავშვებზე ზრუნვისთვის?</t>
  </si>
  <si>
    <t>რა თანხა აქვს გამოყოფილი ეკლესიას მიუსაფარ ბავშვებზე ზრუნვისათვის?</t>
  </si>
  <si>
    <t>საპატრიარქოს არ აქვს პასუხი</t>
  </si>
  <si>
    <t>ამჟამად მართლმადიდებლური ეკლესიები საქართველოს რეგიონებში მიუსაფარი ბავშვებისთვის სხვადასხვა პროგრამას ახორციელებენ. "ჯამპსტარტ ჯორჯიამ" საპატრიარქოსგან გამოითხოვა ინფორმაცია მათ დაქვემდებარებაში მყოფი ბავშვთა სახლების, მათში ბავშვების რაოდენობისა და დაფინანსების წყაროების შესახებ. სამკვირიანი ლოდინისა და რამდენიმე სატელეფონო საუბრის შემდეგ, საპატრიარქოს სოციალური უზრუნველყოფის დეპარტამენტმა განაცხადა, რომ საპატრიარქო ამჟამად არ ფლობს ზუსტ ინფორმაციას ეკლესიებთან არსებული პანსიონატებისა და იქ განთავსებული ბავშვების რაოდენობების შესახებ. საპატრიარქოს განცხადებით, ინფორმაცია შეგროვების პროცესშია და დაემატება მონაცემთა ბაზას, რომლის ამუშავების ზუსტი თარიღი ჯერჯერობით უცნობია.</t>
  </si>
  <si>
    <t>აბორტების რაოდენობა</t>
  </si>
  <si>
    <t>დაბადებულ ბავშვთა რაოდენობა</t>
  </si>
  <si>
    <t>1 წლამდე სიკვდილიანობა</t>
  </si>
  <si>
    <t>ბავშვთა რაოდენობა ერთი წლის შემდეგ</t>
  </si>
  <si>
    <t>აბორტი რომ აიკრძალოს:</t>
  </si>
  <si>
    <t>თუ აბორტები აიკრძალება:</t>
  </si>
  <si>
    <t>HOW MUCH WOULD IT COST TO RAISE THESE CHILDREN?</t>
  </si>
  <si>
    <t>რა თანხა დასჭირდება ამ ბავშვებზე ზრუნვას?</t>
  </si>
  <si>
    <t>აბორტის აკრძალვამდე</t>
  </si>
  <si>
    <t>აბორტის აკრძალვიდან 1 წლის შემდეგ</t>
  </si>
  <si>
    <t>აბორტის აკრძალვიდან 6 წლის შემდეგ</t>
  </si>
  <si>
    <t>აბორტის აკრძალვიდან 12 წლის შემდეგ</t>
  </si>
  <si>
    <t>აბორტის აკრძალვიდან 18 წლის შემდეგ</t>
  </si>
  <si>
    <t>18 წლის შემდეგ, მოსალოდნელია, რომ დაბადებული ბავშვების რაოდენობა გაუტოლდეს სრულწლოვანი ბავშვების რაოდენობას, რომლებიც სისტემას დატოვებენ, ამიტომაც 18 წლის შემდეგ ბავშვთა ზრუნვისთვის საჭირო წლიური ღირებულება გახდება მუდმივი.</t>
  </si>
  <si>
    <t>After 18 years, the number of babies being born is equal to the number of children turning 18 and leaving the system, so the annual cost becomes constant.</t>
  </si>
  <si>
    <t>Since the Orthodox Church could not share their budget for taking care of children, the total budget the church receives from the government is used.</t>
  </si>
  <si>
    <t>ვინაიდან საპატრიარქომ ვერ მოგვაწოდა ინფორმაცია ბავშვთა ზრუნვისთვის გამოყოფილი ბიუჯეტის შესახებ, გამოთვლებისთვის გამოყენებულ იქნა სახელმწიფო ბიუჯეტიდან საპატრიარქოსთვის გამოყოფილი თანხის ოდენობა.</t>
  </si>
  <si>
    <t>ეს რაოდენობრივი მონაცემები ასახავს უკიდურეს შემთხვევას, რის წინაშეც დადგებოდა ქვეყანა აბორტის აკრძალვის შემთხვევაში. არსებობს უამრავი ფაქტორი, რასაც შეუძლია გავლენა მოახდინოს და შეცვალოს აბორტის აკრძალვის შემთხვევაში დაბადებული იმ ბავშვების რაოდენობა, ვისაც სახელმწიფოს ან ეკლესიის მზრუნველობა დასჭირდებოდა. მათ შორის: 
- კონტრაცეპციის მოხმარების ზრდა
- არალეგალური აბორტების რაოდენობის ზრდა
- მრავალშვილიანი ოჯახების რაოდენობის ზრდა
- მშვილებელი ოჯახების რაოდენობის ზრდა
- გაშვილებაზე თანახმა ბიოლოგიური მშობლების რაოდენობის ზრდა</t>
  </si>
  <si>
    <t>* გამოთვლებისთვის გამოყენებულია 2012 წლის მონაცემები</t>
  </si>
  <si>
    <t>Calculations assume the budgets from 2013 remain constant</t>
  </si>
  <si>
    <t>გამოთვლისას გაკეთებულია დაშვება, რომ გამოყენებული ბიუჯეტების რაოდენობა 2013 წლის  მაჩვენებლის ტოლი დარჩება.</t>
  </si>
  <si>
    <t>Sources:</t>
  </si>
  <si>
    <t>civil.ge</t>
  </si>
  <si>
    <t>ნეტგაზეთი</t>
  </si>
  <si>
    <t>Interview with Eka Saneblidze, Head of the Guardianship Care and Social Programs Department, Ministry of Labour, Health and Social Affairs of Georgia</t>
  </si>
  <si>
    <t>ეკა სანებლიძე, მეურვეობის მზრუნველობისა და სოციალური პროგრამების დეპარტამენტის უფროსი</t>
  </si>
  <si>
    <t>March 28, 2013 resolution of Georgian government on Social Reabilitation and Children Care 2013 State Program</t>
  </si>
  <si>
    <t>საქართველოს მთავრობის 2013 წლის 28 მარტის #74 დადგენილება "სოციალური რეაბილიტაციისა და ბავშვზე ზრუნვის 2013 წლის სახელმწიფო პროგრამის" შესახებ</t>
  </si>
  <si>
    <t>http://www.government.gov.ge/files/276_36468_907903_%E1%83%A1%E1%83%90%E1%83%A5%E1%83%90%E1%83%A0%E1%83%97%E1%83%95%E1%83%94%E1%83%9A%E1%83%9D%E1%83%A1%E1%83%9B%E1%83%97%E1%83%90%E1%83%95%E1%83%A0%E1%83%9D%E1%83%91%E1%83%98%E1%83%A1%E1%83%93%E1%83%90%E1%83%93%E1%83%92%E1%83%94%E1%83%9C%E1%83%98%E1%83%9A%E1%83%94%E1%83%91%E1%83%90%E2%84%9674.pdf</t>
  </si>
  <si>
    <t>Geostat.ge</t>
  </si>
  <si>
    <t>საქართველოს სტატისტიკის ეროვნული სამსახური</t>
  </si>
  <si>
    <t>Ministry of Labour, Health and Social Affairs of Georgia</t>
  </si>
  <si>
    <t>საქართველოს შრომის, ჯანმრთელობისა და სოციალური დაცვის სამინისტრო</t>
  </si>
  <si>
    <t>The Social Welfare Department of the Orthodox Church</t>
  </si>
  <si>
    <t>საქართველოს საპატრიარქოს სოციალური უზრუნველყოფის დეპარტამენტი</t>
  </si>
  <si>
    <t>მკვდრადშობადობა (2012)</t>
  </si>
  <si>
    <t>მიუსაფარ ბავშვებზე ზრუნვის სახელმწიფო ბიუჯეტი</t>
  </si>
  <si>
    <t>სახელმწიფო ბიუჯეტიდან საპატრიარქოსთვის გამოყოფილი თანხა</t>
  </si>
  <si>
    <t>მიუსაფარ ბავშვებზე ზრუნვის სახელმწიფო ბიუჯეტი და ეკლესიის ბიუჯეტი ერთად</t>
  </si>
  <si>
    <t>მთლიანი სახელმწიფო ბიუჯეტი (2013)</t>
  </si>
  <si>
    <t>წლის შემდეგ</t>
  </si>
  <si>
    <t>დაბადებული ბავშვების რაოდენობა</t>
  </si>
  <si>
    <t>წინა წელს დაბადებული ბავშვების რაოდენობა</t>
  </si>
  <si>
    <t>ბავშები, რომლებიც ტოვებენ სახელმწიფო მზრუნველობის სისტემას</t>
  </si>
  <si>
    <t>სულ</t>
  </si>
  <si>
    <t>წლიური ღირებულება</t>
  </si>
  <si>
    <t>x მიუსაფარ ბავშვებზე ზრუნვის სახელმწიფო ბიუჯეტი</t>
  </si>
  <si>
    <t>x სახელმწიფო ბიუჯეტიდან საპატრიარქოსთვის გამოყოფილი თანხა</t>
  </si>
  <si>
    <t>x მიუსაფარ ბავშვებზე ზრუნვის სახელმწიფო ბიუჯეტი და ეკლესიის ბიუჯეტი ერთად</t>
  </si>
  <si>
    <t>მთიანი სახელმწიფო ბიუჯეტი</t>
  </si>
  <si>
    <t>მთლიანი სახელმწიფო ბიუჯეტის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</si>
</sst>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rgb="FF000000"/>
      <name val="Arial"/>
    </font>
    <font>
      <b/>
      <sz val="10"/>
      <color rgb="FF000000"/>
      <name val="Arial"/>
    </font>
    <font>
      <b/>
      <sz val="10"/>
      <color rgb="FF000000"/>
      <name val="Arial"/>
    </font>
    <font>
      <b/>
      <sz val="10"/>
      <color rgb="FF000000"/>
      <name val="Arial"/>
    </font>
    <font>
      <sz val="10"/>
      <color rgb="FF000000"/>
      <name val="Arial"/>
    </font>
    <font>
      <b/>
      <sz val="10"/>
      <color rgb="FF000000"/>
      <name val="Arial"/>
    </font>
    <font>
      <b/>
      <sz val="10"/>
      <color rgb="FF000000"/>
      <name val="Arial"/>
    </font>
    <font>
      <sz val="36"/>
      <color rgb="FF000000"/>
      <name val="Arial"/>
    </font>
    <font>
      <b/>
      <sz val="10"/>
      <color rgb="FF000000"/>
      <name val="Arial"/>
    </font>
    <font>
      <b/>
      <sz val="10"/>
      <color rgb="FF000000"/>
      <name val="Arial"/>
    </font>
    <font>
      <b/>
      <sz val="10"/>
      <color rgb="FF980000"/>
      <name val="Arial"/>
    </font>
    <font>
      <b/>
      <sz val="10"/>
      <color rgb="FF000000"/>
      <name val="Arial"/>
    </font>
    <font>
      <b/>
      <sz val="10"/>
      <color rgb="FF000000"/>
      <name val="Arial"/>
    </font>
    <font>
      <b/>
      <sz val="10"/>
      <color rgb="FF980000"/>
      <name val="Arial"/>
    </font>
    <font>
      <b/>
      <sz val="10"/>
      <color rgb="FF000000"/>
      <name val="Arial"/>
    </font>
    <font>
      <sz val="10"/>
      <color rgb="FF980000"/>
      <name val="Arial"/>
    </font>
  </fonts>
  <fills count="12">
    <fill>
      <patternFill patternType="none"/>
    </fill>
    <fill>
      <patternFill patternType="gray125"/>
    </fill>
    <fill>
      <patternFill patternType="solid">
        <fgColor rgb="FFB6D7A8"/>
        <bgColor indexed="64"/>
      </patternFill>
    </fill>
    <fill>
      <patternFill patternType="solid">
        <fgColor rgb="FFF3F3F3"/>
        <bgColor indexed="64"/>
      </patternFill>
    </fill>
    <fill>
      <patternFill patternType="solid">
        <fgColor rgb="FFFFFFFF"/>
        <bgColor indexed="64"/>
      </patternFill>
    </fill>
    <fill>
      <patternFill patternType="solid">
        <fgColor rgb="FFDD7E6B"/>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3F3F3"/>
        <bgColor indexed="64"/>
      </patternFill>
    </fill>
    <fill>
      <patternFill patternType="solid">
        <fgColor theme="0"/>
        <bgColor indexed="64"/>
      </patternFill>
    </fill>
  </fills>
  <borders count="1">
    <border>
      <left/>
      <right/>
      <top/>
      <bottom/>
      <diagonal/>
    </border>
  </borders>
  <cellStyleXfs count="1">
    <xf numFmtId="0" fontId="0" fillId="0" borderId="0"/>
  </cellStyleXfs>
  <cellXfs count="29">
    <xf numFmtId="0" fontId="0" fillId="0" borderId="0" xfId="0" applyAlignment="1">
      <alignment wrapText="1"/>
    </xf>
    <xf numFmtId="3" fontId="1" fillId="0" borderId="0" xfId="0" applyNumberFormat="1" applyFont="1" applyAlignment="1">
      <alignment horizontal="center" wrapText="1"/>
    </xf>
    <xf numFmtId="0" fontId="2" fillId="2" borderId="0" xfId="0" applyFont="1" applyFill="1" applyAlignment="1">
      <alignment wrapText="1"/>
    </xf>
    <xf numFmtId="0" fontId="0" fillId="3" borderId="0" xfId="0" applyFill="1" applyAlignment="1">
      <alignment wrapText="1"/>
    </xf>
    <xf numFmtId="0" fontId="0" fillId="4" borderId="0" xfId="0" applyFill="1" applyAlignment="1">
      <alignment wrapText="1"/>
    </xf>
    <xf numFmtId="0" fontId="0" fillId="5" borderId="0" xfId="0" applyFill="1" applyAlignment="1">
      <alignment wrapText="1"/>
    </xf>
    <xf numFmtId="0" fontId="4" fillId="6" borderId="0" xfId="0" applyFont="1" applyFill="1" applyAlignment="1">
      <alignment wrapText="1"/>
    </xf>
    <xf numFmtId="0" fontId="5" fillId="0" borderId="0" xfId="0" applyFont="1" applyAlignment="1">
      <alignment wrapText="1"/>
    </xf>
    <xf numFmtId="4" fontId="6" fillId="0" borderId="0" xfId="0" applyNumberFormat="1" applyFont="1" applyAlignment="1">
      <alignment wrapText="1"/>
    </xf>
    <xf numFmtId="0" fontId="7" fillId="0" borderId="0" xfId="0" applyFont="1" applyAlignment="1">
      <alignment horizontal="center" wrapText="1"/>
    </xf>
    <xf numFmtId="0" fontId="0" fillId="7" borderId="0" xfId="0" applyFill="1" applyAlignment="1">
      <alignment wrapText="1"/>
    </xf>
    <xf numFmtId="0" fontId="8" fillId="0" borderId="0" xfId="0" applyFont="1" applyAlignment="1">
      <alignment horizontal="center" wrapText="1"/>
    </xf>
    <xf numFmtId="10" fontId="0" fillId="0" borderId="0" xfId="0" applyNumberFormat="1" applyAlignment="1">
      <alignment wrapText="1"/>
    </xf>
    <xf numFmtId="0" fontId="9" fillId="8" borderId="0" xfId="0" applyFont="1" applyFill="1" applyAlignment="1">
      <alignment wrapText="1"/>
    </xf>
    <xf numFmtId="4" fontId="10" fillId="0" borderId="0" xfId="0" applyNumberFormat="1" applyFont="1" applyAlignment="1">
      <alignment horizontal="center" wrapText="1"/>
    </xf>
    <xf numFmtId="10" fontId="11" fillId="0" borderId="0" xfId="0" applyNumberFormat="1" applyFont="1" applyAlignment="1">
      <alignment wrapText="1"/>
    </xf>
    <xf numFmtId="4" fontId="0" fillId="0" borderId="0" xfId="0" applyNumberFormat="1" applyAlignment="1">
      <alignment wrapText="1"/>
    </xf>
    <xf numFmtId="4" fontId="0" fillId="9" borderId="0" xfId="0" applyNumberFormat="1" applyFill="1" applyAlignment="1">
      <alignment wrapText="1"/>
    </xf>
    <xf numFmtId="3" fontId="0" fillId="0" borderId="0" xfId="0" applyNumberFormat="1" applyAlignment="1">
      <alignment wrapText="1"/>
    </xf>
    <xf numFmtId="3" fontId="12" fillId="0" borderId="0" xfId="0" applyNumberFormat="1" applyFont="1" applyAlignment="1">
      <alignment wrapText="1"/>
    </xf>
    <xf numFmtId="0" fontId="13" fillId="0" borderId="0" xfId="0" applyFont="1" applyAlignment="1">
      <alignment horizontal="right" wrapText="1"/>
    </xf>
    <xf numFmtId="0" fontId="14" fillId="10" borderId="0" xfId="0" applyFont="1" applyFill="1" applyAlignment="1">
      <alignment wrapText="1"/>
    </xf>
    <xf numFmtId="4" fontId="15" fillId="0" borderId="0" xfId="0" applyNumberFormat="1" applyFont="1" applyAlignment="1">
      <alignment wrapText="1"/>
    </xf>
    <xf numFmtId="0" fontId="0" fillId="0" borderId="0" xfId="0" applyAlignment="1">
      <alignment wrapText="1"/>
    </xf>
    <xf numFmtId="3" fontId="0" fillId="0" borderId="0" xfId="0" applyNumberFormat="1" applyAlignment="1">
      <alignment wrapText="1"/>
    </xf>
    <xf numFmtId="0" fontId="0" fillId="4" borderId="0" xfId="0" applyFill="1" applyAlignment="1">
      <alignment wrapText="1"/>
    </xf>
    <xf numFmtId="0" fontId="5" fillId="11" borderId="0" xfId="0" applyFont="1" applyFill="1" applyAlignment="1">
      <alignment wrapText="1"/>
    </xf>
    <xf numFmtId="0" fontId="3" fillId="11" borderId="0" xfId="0" applyFont="1" applyFill="1" applyAlignment="1">
      <alignment wrapText="1"/>
    </xf>
    <xf numFmtId="0" fontId="0" fillId="11"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tabSelected="1" workbookViewId="0">
      <selection activeCell="P21" sqref="P21"/>
    </sheetView>
  </sheetViews>
  <sheetFormatPr defaultColWidth="17.140625" defaultRowHeight="12.75" customHeight="1" x14ac:dyDescent="0.2"/>
  <sheetData>
    <row r="1" spans="1:20" ht="12.75" customHeight="1" x14ac:dyDescent="0.2">
      <c r="B1" t="s">
        <v>0</v>
      </c>
      <c r="C1" t="s">
        <v>162</v>
      </c>
      <c r="F1" t="s">
        <v>2</v>
      </c>
      <c r="G1" t="s">
        <v>3</v>
      </c>
      <c r="H1" t="s">
        <v>4</v>
      </c>
      <c r="I1" t="s">
        <v>5</v>
      </c>
    </row>
    <row r="2" spans="1:20" ht="12.75" customHeight="1" x14ac:dyDescent="0.2">
      <c r="B2" t="s">
        <v>6</v>
      </c>
      <c r="C2" t="s">
        <v>7</v>
      </c>
      <c r="F2" t="s">
        <v>8</v>
      </c>
      <c r="G2" t="s">
        <v>9</v>
      </c>
      <c r="H2" t="s">
        <v>10</v>
      </c>
      <c r="I2" t="s">
        <v>11</v>
      </c>
    </row>
    <row r="3" spans="1:20" ht="12.75" customHeight="1" x14ac:dyDescent="0.2">
      <c r="B3">
        <v>34253</v>
      </c>
      <c r="C3">
        <v>1.32E-2</v>
      </c>
      <c r="F3" s="12">
        <v>1.4500000000000001E-2</v>
      </c>
      <c r="G3" s="18">
        <f>B3*((100/100)-C3)</f>
        <v>33800.860399999998</v>
      </c>
      <c r="H3" s="18">
        <f>G3*F3</f>
        <v>490.11247579999997</v>
      </c>
      <c r="I3" s="18">
        <f>G3-H3</f>
        <v>33310.747924199997</v>
      </c>
    </row>
    <row r="5" spans="1:20" ht="12.75" customHeight="1" x14ac:dyDescent="0.2">
      <c r="A5" s="7"/>
      <c r="B5" s="7"/>
      <c r="C5" s="7"/>
      <c r="D5" s="7"/>
      <c r="E5" s="7"/>
      <c r="F5" s="7"/>
      <c r="G5" s="7"/>
      <c r="H5" s="7"/>
      <c r="I5" s="7" t="s">
        <v>12</v>
      </c>
      <c r="J5" s="7"/>
      <c r="K5" s="7"/>
      <c r="L5" s="7"/>
      <c r="M5" s="7"/>
      <c r="N5" s="7"/>
      <c r="O5" s="7"/>
      <c r="P5" s="7"/>
      <c r="Q5" s="7"/>
      <c r="R5" s="7"/>
      <c r="S5" s="7"/>
      <c r="T5" s="7"/>
    </row>
    <row r="6" spans="1:20" ht="12.75" customHeight="1" x14ac:dyDescent="0.2">
      <c r="E6" s="12"/>
      <c r="F6" s="12"/>
      <c r="G6" s="18"/>
      <c r="H6" s="18"/>
      <c r="I6">
        <v>180</v>
      </c>
    </row>
    <row r="8" spans="1:20" ht="12.75" customHeight="1" x14ac:dyDescent="0.2">
      <c r="A8" s="26"/>
      <c r="B8" s="27"/>
      <c r="C8" s="27"/>
      <c r="D8" s="27"/>
      <c r="E8" s="27"/>
      <c r="F8" s="15"/>
      <c r="G8" s="15"/>
      <c r="H8" s="19"/>
      <c r="I8" s="7"/>
      <c r="J8" s="7"/>
      <c r="K8" s="7"/>
      <c r="L8" s="7"/>
      <c r="M8" s="7"/>
      <c r="N8" s="7"/>
      <c r="O8" s="7"/>
      <c r="P8" s="7"/>
      <c r="Q8" s="7"/>
      <c r="R8" s="7"/>
      <c r="S8" s="7"/>
      <c r="T8" s="7"/>
    </row>
    <row r="9" spans="1:20" ht="12.75" customHeight="1" x14ac:dyDescent="0.2">
      <c r="A9" s="28"/>
      <c r="B9" s="28"/>
      <c r="C9" s="28"/>
      <c r="D9" s="28"/>
      <c r="E9" s="28"/>
    </row>
    <row r="10" spans="1:20" ht="12.75" customHeight="1" x14ac:dyDescent="0.2">
      <c r="A10" s="28"/>
      <c r="B10" s="28"/>
      <c r="C10" s="28"/>
      <c r="D10" s="28"/>
      <c r="E10" s="28"/>
    </row>
    <row r="11" spans="1:20" ht="12.75" customHeight="1" x14ac:dyDescent="0.2">
      <c r="A11" t="s">
        <v>118</v>
      </c>
      <c r="B11" t="s">
        <v>163</v>
      </c>
      <c r="C11" t="s">
        <v>164</v>
      </c>
      <c r="D11" t="s">
        <v>165</v>
      </c>
      <c r="E11" t="s">
        <v>166</v>
      </c>
    </row>
    <row r="12" spans="1:20" ht="12.75" customHeight="1" x14ac:dyDescent="0.2">
      <c r="A12" s="7" t="s">
        <v>13</v>
      </c>
      <c r="B12" s="1" t="s">
        <v>14</v>
      </c>
      <c r="C12" s="1" t="s">
        <v>15</v>
      </c>
      <c r="D12" s="1" t="s">
        <v>16</v>
      </c>
      <c r="E12" s="1" t="s">
        <v>17</v>
      </c>
    </row>
    <row r="13" spans="1:20" ht="12.75" customHeight="1" x14ac:dyDescent="0.2">
      <c r="A13" s="16">
        <f>'State Budget'!D29</f>
        <v>5315.9946832077976</v>
      </c>
      <c r="B13" s="18">
        <f>'State Budget'!D18</f>
        <v>11998200</v>
      </c>
      <c r="C13" s="18">
        <v>25000000</v>
      </c>
      <c r="D13" s="18">
        <f>B13+C13</f>
        <v>36998200</v>
      </c>
      <c r="E13" s="18">
        <v>6894670000</v>
      </c>
    </row>
    <row r="15" spans="1:20" ht="12.75" customHeight="1" x14ac:dyDescent="0.2">
      <c r="A15" t="s">
        <v>167</v>
      </c>
      <c r="B15" t="s">
        <v>168</v>
      </c>
      <c r="C15" t="s">
        <v>169</v>
      </c>
      <c r="D15" t="s">
        <v>170</v>
      </c>
      <c r="E15" t="s">
        <v>171</v>
      </c>
      <c r="F15" t="s">
        <v>172</v>
      </c>
      <c r="G15" t="s">
        <v>163</v>
      </c>
      <c r="H15" t="s">
        <v>173</v>
      </c>
      <c r="I15" t="s">
        <v>164</v>
      </c>
      <c r="J15" t="s">
        <v>174</v>
      </c>
      <c r="K15" t="s">
        <v>165</v>
      </c>
      <c r="L15" t="s">
        <v>175</v>
      </c>
      <c r="M15" t="s">
        <v>176</v>
      </c>
      <c r="N15" t="s">
        <v>177</v>
      </c>
    </row>
    <row r="16" spans="1:20" ht="12.75" customHeight="1" x14ac:dyDescent="0.2">
      <c r="A16" s="7" t="s">
        <v>18</v>
      </c>
      <c r="B16" s="7" t="s">
        <v>19</v>
      </c>
      <c r="C16" s="7" t="s">
        <v>20</v>
      </c>
      <c r="D16" s="7" t="s">
        <v>21</v>
      </c>
      <c r="E16" s="7" t="s">
        <v>22</v>
      </c>
      <c r="F16" s="7" t="s">
        <v>23</v>
      </c>
      <c r="G16" s="13" t="s">
        <v>24</v>
      </c>
      <c r="H16" s="7" t="s">
        <v>25</v>
      </c>
      <c r="I16" s="7" t="s">
        <v>26</v>
      </c>
      <c r="J16" s="7" t="s">
        <v>27</v>
      </c>
      <c r="K16" s="7" t="s">
        <v>28</v>
      </c>
      <c r="L16" s="7" t="s">
        <v>29</v>
      </c>
      <c r="M16" s="7" t="s">
        <v>30</v>
      </c>
      <c r="N16" s="7" t="s">
        <v>31</v>
      </c>
      <c r="O16" s="7"/>
      <c r="P16" s="7"/>
      <c r="Q16" s="7"/>
      <c r="R16" s="7"/>
      <c r="S16" s="7"/>
      <c r="T16" s="7"/>
    </row>
    <row r="17" spans="1:14" ht="12.75" customHeight="1" x14ac:dyDescent="0.2">
      <c r="A17">
        <v>0</v>
      </c>
      <c r="B17" s="18">
        <v>0</v>
      </c>
      <c r="C17" s="18">
        <v>2257</v>
      </c>
      <c r="D17" s="18">
        <v>0</v>
      </c>
      <c r="E17" s="18">
        <f t="shared" ref="E17:E37" si="0">(B17+C17)-D17</f>
        <v>2257</v>
      </c>
      <c r="F17" s="18">
        <f t="shared" ref="F17:F37" si="1">E17*$A$13</f>
        <v>11998200</v>
      </c>
      <c r="G17" s="18">
        <f t="shared" ref="G17:G37" si="2">$B$13</f>
        <v>11998200</v>
      </c>
      <c r="H17" s="16">
        <f t="shared" ref="H17:H37" si="3">F17/G17</f>
        <v>1</v>
      </c>
      <c r="I17" s="18">
        <f t="shared" ref="I17:I37" si="4">$C$13</f>
        <v>25000000</v>
      </c>
      <c r="J17" s="17">
        <f t="shared" ref="J17:J37" si="5">F17/I17</f>
        <v>0.47992800000000002</v>
      </c>
      <c r="K17" s="18">
        <f t="shared" ref="K17:K37" si="6">$D$13</f>
        <v>36998200</v>
      </c>
      <c r="L17" s="16">
        <f t="shared" ref="L17:L37" si="7">F17/K17</f>
        <v>0.3242914520165846</v>
      </c>
      <c r="M17" s="18">
        <f t="shared" ref="M17:M37" si="8">$E$13</f>
        <v>6894670000</v>
      </c>
      <c r="N17" s="12">
        <f t="shared" ref="N17:N37" si="9">F17/M17</f>
        <v>1.7402138173400613E-3</v>
      </c>
    </row>
    <row r="18" spans="1:14" ht="12.75" customHeight="1" x14ac:dyDescent="0.2">
      <c r="A18">
        <v>1</v>
      </c>
      <c r="B18" s="18">
        <f t="shared" ref="B18:B37" si="10">$G$3</f>
        <v>33800.860399999998</v>
      </c>
      <c r="C18" s="18">
        <f t="shared" ref="C18:C37" si="11">((B17*((100/100)-$F$3))+C17)-D17</f>
        <v>2257</v>
      </c>
      <c r="D18" s="18">
        <v>0</v>
      </c>
      <c r="E18" s="18">
        <f t="shared" si="0"/>
        <v>36057.860399999998</v>
      </c>
      <c r="F18" s="18">
        <f t="shared" si="1"/>
        <v>191683394.17424896</v>
      </c>
      <c r="G18" s="18">
        <f t="shared" si="2"/>
        <v>11998200</v>
      </c>
      <c r="H18" s="16">
        <f t="shared" si="3"/>
        <v>15.976012583074874</v>
      </c>
      <c r="I18" s="18">
        <f t="shared" si="4"/>
        <v>25000000</v>
      </c>
      <c r="J18" s="17">
        <f t="shared" si="5"/>
        <v>7.6673357669699582</v>
      </c>
      <c r="K18" s="18">
        <f t="shared" si="6"/>
        <v>36998200</v>
      </c>
      <c r="L18" s="16">
        <f t="shared" si="7"/>
        <v>5.1808843180005777</v>
      </c>
      <c r="M18" s="18">
        <f t="shared" si="8"/>
        <v>6894670000</v>
      </c>
      <c r="N18" s="12">
        <f t="shared" si="9"/>
        <v>2.7801677843065579E-2</v>
      </c>
    </row>
    <row r="19" spans="1:14" ht="12.75" customHeight="1" x14ac:dyDescent="0.2">
      <c r="A19">
        <v>2</v>
      </c>
      <c r="B19" s="18">
        <f t="shared" si="10"/>
        <v>33800.860399999998</v>
      </c>
      <c r="C19" s="18">
        <f t="shared" si="11"/>
        <v>35567.747924199997</v>
      </c>
      <c r="D19" s="18">
        <v>0</v>
      </c>
      <c r="E19" s="18">
        <f t="shared" si="0"/>
        <v>69368.608324200002</v>
      </c>
      <c r="F19" s="18">
        <f t="shared" si="1"/>
        <v>368763153.03297138</v>
      </c>
      <c r="G19" s="18">
        <f t="shared" si="2"/>
        <v>11998200</v>
      </c>
      <c r="H19" s="16">
        <f t="shared" si="3"/>
        <v>30.734872983695169</v>
      </c>
      <c r="I19" s="18">
        <f t="shared" si="4"/>
        <v>25000000</v>
      </c>
      <c r="J19" s="17">
        <f t="shared" si="5"/>
        <v>14.750526121318856</v>
      </c>
      <c r="K19" s="18">
        <f t="shared" si="6"/>
        <v>36998200</v>
      </c>
      <c r="L19" s="16">
        <f t="shared" si="7"/>
        <v>9.9670565874278036</v>
      </c>
      <c r="M19" s="18">
        <f t="shared" si="8"/>
        <v>6894670000</v>
      </c>
      <c r="N19" s="12">
        <f t="shared" si="9"/>
        <v>5.3485250640418092E-2</v>
      </c>
    </row>
    <row r="20" spans="1:14" ht="12.75" customHeight="1" x14ac:dyDescent="0.2">
      <c r="A20">
        <v>3</v>
      </c>
      <c r="B20" s="18">
        <f t="shared" si="10"/>
        <v>33800.860399999998</v>
      </c>
      <c r="C20" s="18">
        <f t="shared" si="11"/>
        <v>68878.495848399994</v>
      </c>
      <c r="D20" s="18">
        <v>0</v>
      </c>
      <c r="E20" s="18">
        <f t="shared" si="0"/>
        <v>102679.3562484</v>
      </c>
      <c r="F20" s="18">
        <f t="shared" si="1"/>
        <v>545842911.89169371</v>
      </c>
      <c r="G20" s="18">
        <f t="shared" si="2"/>
        <v>11998200</v>
      </c>
      <c r="H20" s="16">
        <f t="shared" si="3"/>
        <v>45.493733384315455</v>
      </c>
      <c r="I20" s="18">
        <f t="shared" si="4"/>
        <v>25000000</v>
      </c>
      <c r="J20" s="17">
        <f t="shared" si="5"/>
        <v>21.83371647566775</v>
      </c>
      <c r="K20" s="18">
        <f t="shared" si="6"/>
        <v>36998200</v>
      </c>
      <c r="L20" s="16">
        <f t="shared" si="7"/>
        <v>14.753228856855028</v>
      </c>
      <c r="M20" s="18">
        <f t="shared" si="8"/>
        <v>6894670000</v>
      </c>
      <c r="N20" s="12">
        <f t="shared" si="9"/>
        <v>7.9168823437770583E-2</v>
      </c>
    </row>
    <row r="21" spans="1:14" ht="12.75" customHeight="1" x14ac:dyDescent="0.2">
      <c r="A21">
        <v>4</v>
      </c>
      <c r="B21" s="18">
        <f t="shared" si="10"/>
        <v>33800.860399999998</v>
      </c>
      <c r="C21" s="18">
        <f t="shared" si="11"/>
        <v>102189.24377259999</v>
      </c>
      <c r="D21" s="18">
        <v>0</v>
      </c>
      <c r="E21" s="18">
        <f t="shared" si="0"/>
        <v>135990.1041726</v>
      </c>
      <c r="F21" s="18">
        <f t="shared" si="1"/>
        <v>722922670.75041616</v>
      </c>
      <c r="G21" s="18">
        <f t="shared" si="2"/>
        <v>11998200</v>
      </c>
      <c r="H21" s="16">
        <f t="shared" si="3"/>
        <v>60.252593784935755</v>
      </c>
      <c r="I21" s="18">
        <f t="shared" si="4"/>
        <v>25000000</v>
      </c>
      <c r="J21" s="17">
        <f t="shared" si="5"/>
        <v>28.916906830016647</v>
      </c>
      <c r="K21" s="18">
        <f t="shared" si="6"/>
        <v>36998200</v>
      </c>
      <c r="L21" s="16">
        <f t="shared" si="7"/>
        <v>19.539401126282257</v>
      </c>
      <c r="M21" s="18">
        <f t="shared" si="8"/>
        <v>6894670000</v>
      </c>
      <c r="N21" s="12">
        <f t="shared" si="9"/>
        <v>0.1048523962351231</v>
      </c>
    </row>
    <row r="22" spans="1:14" ht="12.75" customHeight="1" x14ac:dyDescent="0.2">
      <c r="A22">
        <v>5</v>
      </c>
      <c r="B22" s="18">
        <f t="shared" si="10"/>
        <v>33800.860399999998</v>
      </c>
      <c r="C22" s="18">
        <f t="shared" si="11"/>
        <v>135499.99169679999</v>
      </c>
      <c r="D22" s="18">
        <v>0</v>
      </c>
      <c r="E22" s="18">
        <f t="shared" si="0"/>
        <v>169300.85209679999</v>
      </c>
      <c r="F22" s="18">
        <f t="shared" si="1"/>
        <v>900002429.60913849</v>
      </c>
      <c r="G22" s="18">
        <f t="shared" si="2"/>
        <v>11998200</v>
      </c>
      <c r="H22" s="16">
        <f t="shared" si="3"/>
        <v>75.011454185556047</v>
      </c>
      <c r="I22" s="18">
        <f t="shared" si="4"/>
        <v>25000000</v>
      </c>
      <c r="J22" s="17">
        <f t="shared" si="5"/>
        <v>36.000097184365536</v>
      </c>
      <c r="K22" s="18">
        <f t="shared" si="6"/>
        <v>36998200</v>
      </c>
      <c r="L22" s="16">
        <f t="shared" si="7"/>
        <v>24.32557339570948</v>
      </c>
      <c r="M22" s="18">
        <f t="shared" si="8"/>
        <v>6894670000</v>
      </c>
      <c r="N22" s="12">
        <f t="shared" si="9"/>
        <v>0.13053596903247558</v>
      </c>
    </row>
    <row r="23" spans="1:14" ht="12.75" customHeight="1" x14ac:dyDescent="0.2">
      <c r="A23">
        <v>6</v>
      </c>
      <c r="B23" s="18">
        <f t="shared" si="10"/>
        <v>33800.860399999998</v>
      </c>
      <c r="C23" s="18">
        <f t="shared" si="11"/>
        <v>168810.73962099999</v>
      </c>
      <c r="D23" s="18">
        <v>0</v>
      </c>
      <c r="E23" s="18">
        <f t="shared" si="0"/>
        <v>202611.60002099999</v>
      </c>
      <c r="F23" s="18">
        <f t="shared" si="1"/>
        <v>1077082188.4678609</v>
      </c>
      <c r="G23" s="18">
        <f t="shared" si="2"/>
        <v>11998200</v>
      </c>
      <c r="H23" s="16">
        <f t="shared" si="3"/>
        <v>89.77031458617634</v>
      </c>
      <c r="I23" s="18">
        <f t="shared" si="4"/>
        <v>25000000</v>
      </c>
      <c r="J23" s="17">
        <f t="shared" si="5"/>
        <v>43.083287538714437</v>
      </c>
      <c r="K23" s="18">
        <f t="shared" si="6"/>
        <v>36998200</v>
      </c>
      <c r="L23" s="16">
        <f t="shared" si="7"/>
        <v>29.111745665136709</v>
      </c>
      <c r="M23" s="18">
        <f t="shared" si="8"/>
        <v>6894670000</v>
      </c>
      <c r="N23" s="12">
        <f t="shared" si="9"/>
        <v>0.15621954182982811</v>
      </c>
    </row>
    <row r="24" spans="1:14" ht="12.75" customHeight="1" x14ac:dyDescent="0.2">
      <c r="A24">
        <v>7</v>
      </c>
      <c r="B24" s="18">
        <f t="shared" si="10"/>
        <v>33800.860399999998</v>
      </c>
      <c r="C24" s="18">
        <f t="shared" si="11"/>
        <v>202121.48754519998</v>
      </c>
      <c r="D24" s="18">
        <v>0</v>
      </c>
      <c r="E24" s="18">
        <f t="shared" si="0"/>
        <v>235922.34794519999</v>
      </c>
      <c r="F24" s="18">
        <f t="shared" si="1"/>
        <v>1254161947.3265831</v>
      </c>
      <c r="G24" s="18">
        <f t="shared" si="2"/>
        <v>11998200</v>
      </c>
      <c r="H24" s="16">
        <f t="shared" si="3"/>
        <v>104.52917498679662</v>
      </c>
      <c r="I24" s="18">
        <f t="shared" si="4"/>
        <v>25000000</v>
      </c>
      <c r="J24" s="17">
        <f t="shared" si="5"/>
        <v>50.166477893063323</v>
      </c>
      <c r="K24" s="18">
        <f t="shared" si="6"/>
        <v>36998200</v>
      </c>
      <c r="L24" s="16">
        <f t="shared" si="7"/>
        <v>33.897917934563928</v>
      </c>
      <c r="M24" s="18">
        <f t="shared" si="8"/>
        <v>6894670000</v>
      </c>
      <c r="N24" s="12">
        <f t="shared" si="9"/>
        <v>0.18190311462718059</v>
      </c>
    </row>
    <row r="25" spans="1:14" ht="12.75" customHeight="1" x14ac:dyDescent="0.2">
      <c r="A25">
        <v>8</v>
      </c>
      <c r="B25" s="18">
        <f t="shared" si="10"/>
        <v>33800.860399999998</v>
      </c>
      <c r="C25" s="18">
        <f t="shared" si="11"/>
        <v>235432.23546939998</v>
      </c>
      <c r="D25" s="18">
        <v>0</v>
      </c>
      <c r="E25" s="18">
        <f t="shared" si="0"/>
        <v>269233.09586939996</v>
      </c>
      <c r="F25" s="18">
        <f t="shared" si="1"/>
        <v>1431241706.1853054</v>
      </c>
      <c r="G25" s="18">
        <f t="shared" si="2"/>
        <v>11998200</v>
      </c>
      <c r="H25" s="16">
        <f t="shared" si="3"/>
        <v>119.2880353874169</v>
      </c>
      <c r="I25" s="18">
        <f t="shared" si="4"/>
        <v>25000000</v>
      </c>
      <c r="J25" s="17">
        <f t="shared" si="5"/>
        <v>57.249668247412217</v>
      </c>
      <c r="K25" s="18">
        <f t="shared" si="6"/>
        <v>36998200</v>
      </c>
      <c r="L25" s="16">
        <f t="shared" si="7"/>
        <v>38.684090203991147</v>
      </c>
      <c r="M25" s="18">
        <f t="shared" si="8"/>
        <v>6894670000</v>
      </c>
      <c r="N25" s="12">
        <f t="shared" si="9"/>
        <v>0.20758668742453307</v>
      </c>
    </row>
    <row r="26" spans="1:14" ht="12.75" customHeight="1" x14ac:dyDescent="0.2">
      <c r="A26">
        <v>9</v>
      </c>
      <c r="B26" s="18">
        <f t="shared" si="10"/>
        <v>33800.860399999998</v>
      </c>
      <c r="C26" s="18">
        <f t="shared" si="11"/>
        <v>268742.98339359998</v>
      </c>
      <c r="D26" s="18">
        <v>0</v>
      </c>
      <c r="E26" s="18">
        <f t="shared" si="0"/>
        <v>302543.84379359998</v>
      </c>
      <c r="F26" s="18">
        <f t="shared" si="1"/>
        <v>1608321465.044028</v>
      </c>
      <c r="G26" s="18">
        <f t="shared" si="2"/>
        <v>11998200</v>
      </c>
      <c r="H26" s="16">
        <f t="shared" si="3"/>
        <v>134.0468957880372</v>
      </c>
      <c r="I26" s="18">
        <f t="shared" si="4"/>
        <v>25000000</v>
      </c>
      <c r="J26" s="17">
        <f t="shared" si="5"/>
        <v>64.332858601761117</v>
      </c>
      <c r="K26" s="18">
        <f t="shared" si="6"/>
        <v>36998200</v>
      </c>
      <c r="L26" s="16">
        <f t="shared" si="7"/>
        <v>43.470262473418387</v>
      </c>
      <c r="M26" s="18">
        <f t="shared" si="8"/>
        <v>6894670000</v>
      </c>
      <c r="N26" s="12">
        <f t="shared" si="9"/>
        <v>0.2332702602218856</v>
      </c>
    </row>
    <row r="27" spans="1:14" ht="12.75" customHeight="1" x14ac:dyDescent="0.2">
      <c r="A27">
        <v>10</v>
      </c>
      <c r="B27" s="18">
        <f t="shared" si="10"/>
        <v>33800.860399999998</v>
      </c>
      <c r="C27" s="18">
        <f t="shared" si="11"/>
        <v>302053.7313178</v>
      </c>
      <c r="D27" s="18">
        <v>0</v>
      </c>
      <c r="E27" s="18">
        <f t="shared" si="0"/>
        <v>335854.59171780001</v>
      </c>
      <c r="F27" s="18">
        <f t="shared" si="1"/>
        <v>1785401223.9027505</v>
      </c>
      <c r="G27" s="18">
        <f t="shared" si="2"/>
        <v>11998200</v>
      </c>
      <c r="H27" s="16">
        <f t="shared" si="3"/>
        <v>148.80575618865751</v>
      </c>
      <c r="I27" s="18">
        <f t="shared" si="4"/>
        <v>25000000</v>
      </c>
      <c r="J27" s="17">
        <f t="shared" si="5"/>
        <v>71.416048956110018</v>
      </c>
      <c r="K27" s="18">
        <f t="shared" si="6"/>
        <v>36998200</v>
      </c>
      <c r="L27" s="16">
        <f t="shared" si="7"/>
        <v>48.256434742845613</v>
      </c>
      <c r="M27" s="18">
        <f t="shared" si="8"/>
        <v>6894670000</v>
      </c>
      <c r="N27" s="12">
        <f t="shared" si="9"/>
        <v>0.25895383301923813</v>
      </c>
    </row>
    <row r="28" spans="1:14" ht="12.75" customHeight="1" x14ac:dyDescent="0.2">
      <c r="A28">
        <v>11</v>
      </c>
      <c r="B28" s="18">
        <f t="shared" si="10"/>
        <v>33800.860399999998</v>
      </c>
      <c r="C28" s="18">
        <f t="shared" si="11"/>
        <v>335364.47924200003</v>
      </c>
      <c r="D28" s="18">
        <v>0</v>
      </c>
      <c r="E28" s="18">
        <f t="shared" si="0"/>
        <v>369165.33964200004</v>
      </c>
      <c r="F28" s="18">
        <f t="shared" si="1"/>
        <v>1962480982.7614729</v>
      </c>
      <c r="G28" s="18">
        <f t="shared" si="2"/>
        <v>11998200</v>
      </c>
      <c r="H28" s="16">
        <f t="shared" si="3"/>
        <v>163.56461658927779</v>
      </c>
      <c r="I28" s="18">
        <f t="shared" si="4"/>
        <v>25000000</v>
      </c>
      <c r="J28" s="17">
        <f t="shared" si="5"/>
        <v>78.499239310458918</v>
      </c>
      <c r="K28" s="18">
        <f t="shared" si="6"/>
        <v>36998200</v>
      </c>
      <c r="L28" s="16">
        <f t="shared" si="7"/>
        <v>53.042607012272839</v>
      </c>
      <c r="M28" s="18">
        <f t="shared" si="8"/>
        <v>6894670000</v>
      </c>
      <c r="N28" s="12">
        <f t="shared" si="9"/>
        <v>0.28463740581659064</v>
      </c>
    </row>
    <row r="29" spans="1:14" ht="12.75" customHeight="1" x14ac:dyDescent="0.2">
      <c r="A29">
        <v>12</v>
      </c>
      <c r="B29" s="18">
        <f t="shared" si="10"/>
        <v>33800.860399999998</v>
      </c>
      <c r="C29" s="18">
        <f t="shared" si="11"/>
        <v>368675.22716620006</v>
      </c>
      <c r="D29" s="18">
        <v>0</v>
      </c>
      <c r="E29" s="18">
        <f t="shared" si="0"/>
        <v>402476.08756620006</v>
      </c>
      <c r="F29" s="18">
        <f t="shared" si="1"/>
        <v>2139560741.6201954</v>
      </c>
      <c r="G29" s="18">
        <f t="shared" si="2"/>
        <v>11998200</v>
      </c>
      <c r="H29" s="16">
        <f t="shared" si="3"/>
        <v>178.3234769898981</v>
      </c>
      <c r="I29" s="18">
        <f t="shared" si="4"/>
        <v>25000000</v>
      </c>
      <c r="J29" s="17">
        <f t="shared" si="5"/>
        <v>85.582429664807819</v>
      </c>
      <c r="K29" s="18">
        <f t="shared" si="6"/>
        <v>36998200</v>
      </c>
      <c r="L29" s="16">
        <f t="shared" si="7"/>
        <v>57.828779281700065</v>
      </c>
      <c r="M29" s="18">
        <f t="shared" si="8"/>
        <v>6894670000</v>
      </c>
      <c r="N29" s="12">
        <f t="shared" si="9"/>
        <v>0.31032097861394314</v>
      </c>
    </row>
    <row r="30" spans="1:14" ht="12.75" customHeight="1" x14ac:dyDescent="0.2">
      <c r="A30">
        <v>13</v>
      </c>
      <c r="B30" s="18">
        <f t="shared" si="10"/>
        <v>33800.860399999998</v>
      </c>
      <c r="C30" s="18">
        <f t="shared" si="11"/>
        <v>401985.97509040008</v>
      </c>
      <c r="D30" s="18">
        <v>0</v>
      </c>
      <c r="E30" s="18">
        <f t="shared" si="0"/>
        <v>435786.83549040009</v>
      </c>
      <c r="F30" s="18">
        <f t="shared" si="1"/>
        <v>2316640500.4789181</v>
      </c>
      <c r="G30" s="18">
        <f t="shared" si="2"/>
        <v>11998200</v>
      </c>
      <c r="H30" s="16">
        <f t="shared" si="3"/>
        <v>193.0823373905184</v>
      </c>
      <c r="I30" s="18">
        <f t="shared" si="4"/>
        <v>25000000</v>
      </c>
      <c r="J30" s="17">
        <f t="shared" si="5"/>
        <v>92.665620019156719</v>
      </c>
      <c r="K30" s="18">
        <f t="shared" si="6"/>
        <v>36998200</v>
      </c>
      <c r="L30" s="16">
        <f t="shared" si="7"/>
        <v>62.614951551127298</v>
      </c>
      <c r="M30" s="18">
        <f t="shared" si="8"/>
        <v>6894670000</v>
      </c>
      <c r="N30" s="12">
        <f t="shared" si="9"/>
        <v>0.3360045514112957</v>
      </c>
    </row>
    <row r="31" spans="1:14" ht="12.75" customHeight="1" x14ac:dyDescent="0.2">
      <c r="A31">
        <v>14</v>
      </c>
      <c r="B31" s="18">
        <f t="shared" si="10"/>
        <v>33800.860399999998</v>
      </c>
      <c r="C31" s="18">
        <f t="shared" si="11"/>
        <v>435296.72301460011</v>
      </c>
      <c r="D31" s="18">
        <v>0</v>
      </c>
      <c r="E31" s="18">
        <f t="shared" si="0"/>
        <v>469097.58341460011</v>
      </c>
      <c r="F31" s="18">
        <f t="shared" si="1"/>
        <v>2493720259.3376408</v>
      </c>
      <c r="G31" s="18">
        <f t="shared" si="2"/>
        <v>11998200</v>
      </c>
      <c r="H31" s="16">
        <f t="shared" si="3"/>
        <v>207.84119779113874</v>
      </c>
      <c r="I31" s="18">
        <f t="shared" si="4"/>
        <v>25000000</v>
      </c>
      <c r="J31" s="17">
        <f t="shared" si="5"/>
        <v>99.748810373505634</v>
      </c>
      <c r="K31" s="18">
        <f t="shared" si="6"/>
        <v>36998200</v>
      </c>
      <c r="L31" s="16">
        <f t="shared" si="7"/>
        <v>67.401123820554531</v>
      </c>
      <c r="M31" s="18">
        <f t="shared" si="8"/>
        <v>6894670000</v>
      </c>
      <c r="N31" s="12">
        <f t="shared" si="9"/>
        <v>0.36168812420864827</v>
      </c>
    </row>
    <row r="32" spans="1:14" ht="12.75" customHeight="1" x14ac:dyDescent="0.2">
      <c r="A32">
        <v>15</v>
      </c>
      <c r="B32" s="18">
        <f t="shared" si="10"/>
        <v>33800.860399999998</v>
      </c>
      <c r="C32" s="18">
        <f t="shared" si="11"/>
        <v>468607.47093880014</v>
      </c>
      <c r="D32" s="18">
        <v>0</v>
      </c>
      <c r="E32" s="18">
        <f t="shared" si="0"/>
        <v>502408.33133880014</v>
      </c>
      <c r="F32" s="18">
        <f t="shared" si="1"/>
        <v>2670800018.196363</v>
      </c>
      <c r="G32" s="18">
        <f t="shared" si="2"/>
        <v>11998200</v>
      </c>
      <c r="H32" s="16">
        <f t="shared" si="3"/>
        <v>222.60005819175902</v>
      </c>
      <c r="I32" s="18">
        <f t="shared" si="4"/>
        <v>25000000</v>
      </c>
      <c r="J32" s="17">
        <f t="shared" si="5"/>
        <v>106.83200072785452</v>
      </c>
      <c r="K32" s="18">
        <f t="shared" si="6"/>
        <v>36998200</v>
      </c>
      <c r="L32" s="16">
        <f t="shared" si="7"/>
        <v>72.187296089981757</v>
      </c>
      <c r="M32" s="18">
        <f t="shared" si="8"/>
        <v>6894670000</v>
      </c>
      <c r="N32" s="12">
        <f t="shared" si="9"/>
        <v>0.38737169700600071</v>
      </c>
    </row>
    <row r="33" spans="1:14" x14ac:dyDescent="0.2">
      <c r="A33">
        <v>16</v>
      </c>
      <c r="B33" s="18">
        <f t="shared" si="10"/>
        <v>33800.860399999998</v>
      </c>
      <c r="C33" s="18">
        <f t="shared" si="11"/>
        <v>501918.21886300016</v>
      </c>
      <c r="D33" s="18">
        <v>0</v>
      </c>
      <c r="E33" s="18">
        <f t="shared" si="0"/>
        <v>535719.07926300017</v>
      </c>
      <c r="F33" s="18">
        <f t="shared" si="1"/>
        <v>2847879777.0550857</v>
      </c>
      <c r="G33" s="18">
        <f t="shared" si="2"/>
        <v>11998200</v>
      </c>
      <c r="H33" s="16">
        <f t="shared" si="3"/>
        <v>237.35891859237933</v>
      </c>
      <c r="I33" s="18">
        <f t="shared" si="4"/>
        <v>25000000</v>
      </c>
      <c r="J33" s="17">
        <f t="shared" si="5"/>
        <v>113.91519108220342</v>
      </c>
      <c r="K33" s="18">
        <f t="shared" si="6"/>
        <v>36998200</v>
      </c>
      <c r="L33" s="16">
        <f t="shared" si="7"/>
        <v>76.973468359408983</v>
      </c>
      <c r="M33" s="18">
        <f t="shared" si="8"/>
        <v>6894670000</v>
      </c>
      <c r="N33" s="12">
        <f t="shared" si="9"/>
        <v>0.41305526980335328</v>
      </c>
    </row>
    <row r="34" spans="1:14" x14ac:dyDescent="0.2">
      <c r="A34">
        <v>17</v>
      </c>
      <c r="B34" s="18">
        <f t="shared" si="10"/>
        <v>33800.860399999998</v>
      </c>
      <c r="C34" s="18">
        <f t="shared" si="11"/>
        <v>535228.96678720019</v>
      </c>
      <c r="D34" s="18">
        <v>0</v>
      </c>
      <c r="E34" s="18">
        <f t="shared" si="0"/>
        <v>569029.82718720019</v>
      </c>
      <c r="F34" s="18">
        <f t="shared" si="1"/>
        <v>3024959535.9138083</v>
      </c>
      <c r="G34" s="18">
        <f t="shared" si="2"/>
        <v>11998200</v>
      </c>
      <c r="H34" s="16">
        <f t="shared" si="3"/>
        <v>252.11777899299963</v>
      </c>
      <c r="I34" s="18">
        <f t="shared" si="4"/>
        <v>25000000</v>
      </c>
      <c r="J34" s="17">
        <f t="shared" si="5"/>
        <v>120.99838143655234</v>
      </c>
      <c r="K34" s="18">
        <f t="shared" si="6"/>
        <v>36998200</v>
      </c>
      <c r="L34" s="16">
        <f t="shared" si="7"/>
        <v>81.759640628836223</v>
      </c>
      <c r="M34" s="18">
        <f t="shared" si="8"/>
        <v>6894670000</v>
      </c>
      <c r="N34" s="12">
        <f t="shared" si="9"/>
        <v>0.43873884260070584</v>
      </c>
    </row>
    <row r="35" spans="1:14" x14ac:dyDescent="0.2">
      <c r="A35">
        <v>18</v>
      </c>
      <c r="B35" s="18">
        <f t="shared" si="10"/>
        <v>33800.860399999998</v>
      </c>
      <c r="C35" s="18">
        <f t="shared" si="11"/>
        <v>568539.71471140021</v>
      </c>
      <c r="D35" s="18">
        <v>0</v>
      </c>
      <c r="E35" s="18">
        <f t="shared" si="0"/>
        <v>602340.57511140022</v>
      </c>
      <c r="F35" s="18">
        <f t="shared" si="1"/>
        <v>3202039294.7725306</v>
      </c>
      <c r="G35" s="18">
        <f t="shared" si="2"/>
        <v>11998200</v>
      </c>
      <c r="H35" s="16">
        <f t="shared" si="3"/>
        <v>266.87663939361994</v>
      </c>
      <c r="I35" s="18">
        <f t="shared" si="4"/>
        <v>25000000</v>
      </c>
      <c r="J35" s="17">
        <f t="shared" si="5"/>
        <v>128.08157179090122</v>
      </c>
      <c r="K35" s="18">
        <f t="shared" si="6"/>
        <v>36998200</v>
      </c>
      <c r="L35" s="16">
        <f t="shared" si="7"/>
        <v>86.545812898263449</v>
      </c>
      <c r="M35" s="18">
        <f t="shared" si="8"/>
        <v>6894670000</v>
      </c>
      <c r="N35" s="12">
        <f t="shared" si="9"/>
        <v>0.46442241539805829</v>
      </c>
    </row>
    <row r="36" spans="1:14" x14ac:dyDescent="0.2">
      <c r="A36">
        <v>19</v>
      </c>
      <c r="B36" s="18">
        <f t="shared" si="10"/>
        <v>33800.860399999998</v>
      </c>
      <c r="C36" s="18">
        <f t="shared" si="11"/>
        <v>601850.46263560024</v>
      </c>
      <c r="D36" s="18">
        <f>B36*((100/100)-$F$3)</f>
        <v>33310.747924199997</v>
      </c>
      <c r="E36" s="18">
        <f t="shared" si="0"/>
        <v>602340.57511140022</v>
      </c>
      <c r="F36" s="18">
        <f t="shared" si="1"/>
        <v>3202039294.7725306</v>
      </c>
      <c r="G36" s="18">
        <f t="shared" si="2"/>
        <v>11998200</v>
      </c>
      <c r="H36" s="16">
        <f t="shared" si="3"/>
        <v>266.87663939361994</v>
      </c>
      <c r="I36" s="18">
        <f t="shared" si="4"/>
        <v>25000000</v>
      </c>
      <c r="J36" s="17">
        <f t="shared" si="5"/>
        <v>128.08157179090122</v>
      </c>
      <c r="K36" s="18">
        <f t="shared" si="6"/>
        <v>36998200</v>
      </c>
      <c r="L36" s="16">
        <f t="shared" si="7"/>
        <v>86.545812898263449</v>
      </c>
      <c r="M36" s="18">
        <f t="shared" si="8"/>
        <v>6894670000</v>
      </c>
      <c r="N36" s="12">
        <f t="shared" si="9"/>
        <v>0.46442241539805829</v>
      </c>
    </row>
    <row r="37" spans="1:14" x14ac:dyDescent="0.2">
      <c r="A37">
        <v>20</v>
      </c>
      <c r="B37" s="18">
        <f t="shared" si="10"/>
        <v>33800.860399999998</v>
      </c>
      <c r="C37" s="18">
        <f t="shared" si="11"/>
        <v>601850.46263560024</v>
      </c>
      <c r="D37" s="18">
        <f>B37*((100/100)-$F$3)</f>
        <v>33310.747924199997</v>
      </c>
      <c r="E37" s="18">
        <f t="shared" si="0"/>
        <v>602340.57511140022</v>
      </c>
      <c r="F37" s="18">
        <f t="shared" si="1"/>
        <v>3202039294.7725306</v>
      </c>
      <c r="G37" s="18">
        <f t="shared" si="2"/>
        <v>11998200</v>
      </c>
      <c r="H37" s="16">
        <f t="shared" si="3"/>
        <v>266.87663939361994</v>
      </c>
      <c r="I37" s="18">
        <f t="shared" si="4"/>
        <v>25000000</v>
      </c>
      <c r="J37" s="17">
        <f t="shared" si="5"/>
        <v>128.08157179090122</v>
      </c>
      <c r="K37" s="18">
        <f t="shared" si="6"/>
        <v>36998200</v>
      </c>
      <c r="L37" s="16">
        <f t="shared" si="7"/>
        <v>86.545812898263449</v>
      </c>
      <c r="M37" s="18">
        <f t="shared" si="8"/>
        <v>6894670000</v>
      </c>
      <c r="N37" s="12">
        <f t="shared" si="9"/>
        <v>0.46442241539805829</v>
      </c>
    </row>
    <row r="38" spans="1:14" x14ac:dyDescent="0.2">
      <c r="H38"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workbookViewId="0"/>
  </sheetViews>
  <sheetFormatPr defaultColWidth="17.140625" defaultRowHeight="12.75" customHeight="1" x14ac:dyDescent="0.2"/>
  <cols>
    <col min="1" max="1" width="53.42578125" customWidth="1"/>
    <col min="2" max="2" width="27.140625" customWidth="1"/>
  </cols>
  <sheetData>
    <row r="1" spans="1:22" ht="12.75" customHeight="1" x14ac:dyDescent="0.2">
      <c r="A1" s="7" t="s">
        <v>32</v>
      </c>
      <c r="B1" s="7" t="s">
        <v>33</v>
      </c>
      <c r="C1" s="7" t="s">
        <v>34</v>
      </c>
      <c r="D1" s="7" t="s">
        <v>35</v>
      </c>
      <c r="E1" s="7" t="s">
        <v>36</v>
      </c>
      <c r="F1" s="7" t="s">
        <v>37</v>
      </c>
      <c r="G1" s="7"/>
      <c r="H1" s="7"/>
      <c r="I1" s="7"/>
      <c r="J1" s="7"/>
      <c r="K1" s="7"/>
      <c r="L1" s="7"/>
      <c r="M1" s="7"/>
      <c r="N1" s="7"/>
      <c r="O1" s="7"/>
      <c r="P1" s="7"/>
      <c r="Q1" s="7"/>
      <c r="R1" s="7"/>
      <c r="S1" s="7"/>
      <c r="T1" s="7"/>
      <c r="U1" s="7"/>
      <c r="V1" s="7"/>
    </row>
    <row r="2" spans="1:22" ht="12.75" customHeight="1" x14ac:dyDescent="0.2">
      <c r="A2" t="s">
        <v>38</v>
      </c>
      <c r="B2" t="s">
        <v>39</v>
      </c>
      <c r="C2" t="s">
        <v>40</v>
      </c>
      <c r="D2">
        <v>1007</v>
      </c>
      <c r="E2" s="18">
        <v>5681400</v>
      </c>
      <c r="F2" s="18">
        <f>E2/D2</f>
        <v>5641.9066534260182</v>
      </c>
    </row>
    <row r="3" spans="1:22" ht="12.75" customHeight="1" x14ac:dyDescent="0.2">
      <c r="A3" t="s">
        <v>41</v>
      </c>
      <c r="B3" t="s">
        <v>42</v>
      </c>
      <c r="C3" t="s">
        <v>43</v>
      </c>
      <c r="D3">
        <v>316</v>
      </c>
      <c r="E3" s="18">
        <v>2263300</v>
      </c>
      <c r="F3" s="18">
        <f>E3/D3</f>
        <v>7162.341772151899</v>
      </c>
    </row>
    <row r="4" spans="1:22" ht="12.75" customHeight="1" x14ac:dyDescent="0.2">
      <c r="A4" t="s">
        <v>44</v>
      </c>
      <c r="B4" t="s">
        <v>45</v>
      </c>
      <c r="C4" t="s">
        <v>46</v>
      </c>
      <c r="D4">
        <v>794</v>
      </c>
      <c r="E4" s="18">
        <v>3184800</v>
      </c>
      <c r="F4" s="18">
        <f>E4/D4</f>
        <v>4011.0831234256925</v>
      </c>
    </row>
    <row r="5" spans="1:22" ht="12.75" customHeight="1" x14ac:dyDescent="0.2">
      <c r="A5" t="s">
        <v>47</v>
      </c>
      <c r="B5" t="s">
        <v>48</v>
      </c>
      <c r="C5" t="s">
        <v>49</v>
      </c>
      <c r="D5">
        <v>140</v>
      </c>
      <c r="E5" s="18">
        <v>868700</v>
      </c>
      <c r="F5" s="18">
        <f>E5/D5</f>
        <v>6205</v>
      </c>
    </row>
    <row r="6" spans="1:22" ht="12.75" customHeight="1" x14ac:dyDescent="0.2">
      <c r="F6" s="18"/>
    </row>
    <row r="7" spans="1:22" ht="12.75" customHeight="1" x14ac:dyDescent="0.2">
      <c r="F7" s="18"/>
    </row>
    <row r="8" spans="1:22" ht="12.75" customHeight="1" x14ac:dyDescent="0.2">
      <c r="A8" s="7"/>
      <c r="B8" s="7"/>
      <c r="C8" s="7" t="s">
        <v>50</v>
      </c>
      <c r="D8" s="7">
        <f>SUM(D2:D5)</f>
        <v>2257</v>
      </c>
      <c r="E8">
        <f>SUM(E2:E5)</f>
        <v>11998200</v>
      </c>
      <c r="F8" s="18">
        <f>E8/D8</f>
        <v>5315.9946832077976</v>
      </c>
    </row>
    <row r="11" spans="1:22" ht="12.75" customHeight="1" x14ac:dyDescent="0.2">
      <c r="D11" s="7" t="s">
        <v>36</v>
      </c>
    </row>
    <row r="12" spans="1:22" ht="12.75" customHeight="1" x14ac:dyDescent="0.2">
      <c r="C12" t="s">
        <v>51</v>
      </c>
      <c r="D12" s="18">
        <v>5681400</v>
      </c>
    </row>
    <row r="13" spans="1:22" ht="12.75" customHeight="1" x14ac:dyDescent="0.2">
      <c r="C13" t="s">
        <v>52</v>
      </c>
      <c r="D13" s="18">
        <v>2263300</v>
      </c>
    </row>
    <row r="14" spans="1:22" ht="12.75" customHeight="1" x14ac:dyDescent="0.2">
      <c r="C14" t="s">
        <v>53</v>
      </c>
      <c r="D14" s="18">
        <v>3184800</v>
      </c>
    </row>
    <row r="15" spans="1:22" ht="12.75" customHeight="1" x14ac:dyDescent="0.2">
      <c r="C15" t="s">
        <v>54</v>
      </c>
      <c r="D15" s="18">
        <v>868700</v>
      </c>
    </row>
    <row r="16" spans="1:22" ht="12.75" customHeight="1" x14ac:dyDescent="0.2">
      <c r="D16" s="18"/>
    </row>
    <row r="17" spans="1:4" ht="12.75" customHeight="1" x14ac:dyDescent="0.2">
      <c r="D17" s="18"/>
    </row>
    <row r="18" spans="1:4" ht="12.75" customHeight="1" x14ac:dyDescent="0.2">
      <c r="A18" s="7"/>
      <c r="B18" s="7"/>
      <c r="C18" s="7" t="s">
        <v>50</v>
      </c>
      <c r="D18" s="19">
        <f>SUM(D12:D15)</f>
        <v>11998200</v>
      </c>
    </row>
    <row r="22" spans="1:4" ht="12.75" customHeight="1" x14ac:dyDescent="0.2">
      <c r="D22" s="7" t="s">
        <v>55</v>
      </c>
    </row>
    <row r="23" spans="1:4" ht="12.75" customHeight="1" x14ac:dyDescent="0.2">
      <c r="C23" t="s">
        <v>51</v>
      </c>
      <c r="D23" s="16">
        <f>D12/D2</f>
        <v>5641.9066534260182</v>
      </c>
    </row>
    <row r="24" spans="1:4" ht="12.75" customHeight="1" x14ac:dyDescent="0.2">
      <c r="C24" t="s">
        <v>52</v>
      </c>
      <c r="D24" s="16">
        <f>D13/D3</f>
        <v>7162.341772151899</v>
      </c>
    </row>
    <row r="25" spans="1:4" ht="12.75" customHeight="1" x14ac:dyDescent="0.2">
      <c r="C25" t="s">
        <v>53</v>
      </c>
      <c r="D25" s="16">
        <f>D14/D4</f>
        <v>4011.0831234256925</v>
      </c>
    </row>
    <row r="26" spans="1:4" ht="12.75" customHeight="1" x14ac:dyDescent="0.2">
      <c r="C26" t="s">
        <v>54</v>
      </c>
      <c r="D26" s="16">
        <f>D15/D5</f>
        <v>6205</v>
      </c>
    </row>
    <row r="27" spans="1:4" ht="12.75" customHeight="1" x14ac:dyDescent="0.2">
      <c r="D27" s="16"/>
    </row>
    <row r="28" spans="1:4" ht="12.75" customHeight="1" x14ac:dyDescent="0.2">
      <c r="D28" s="16"/>
    </row>
    <row r="29" spans="1:4" ht="12.75" customHeight="1" x14ac:dyDescent="0.2">
      <c r="C29" s="7" t="s">
        <v>50</v>
      </c>
      <c r="D29" s="16">
        <f>D18/D8</f>
        <v>5315.9946832077976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opLeftCell="A16" workbookViewId="0">
      <selection activeCell="F38" sqref="F38"/>
    </sheetView>
  </sheetViews>
  <sheetFormatPr defaultColWidth="17.140625" defaultRowHeight="12.75" customHeight="1" x14ac:dyDescent="0.2"/>
  <cols>
    <col min="1" max="1" width="28.28515625" customWidth="1"/>
  </cols>
  <sheetData>
    <row r="1" spans="1:6" ht="12.75" customHeight="1" x14ac:dyDescent="0.2">
      <c r="A1" s="7" t="s">
        <v>56</v>
      </c>
    </row>
    <row r="3" spans="1:6" ht="12.75" customHeight="1" x14ac:dyDescent="0.2">
      <c r="A3" t="s">
        <v>57</v>
      </c>
    </row>
    <row r="4" spans="1:6" ht="12.75" customHeight="1" x14ac:dyDescent="0.2">
      <c r="A4" t="s">
        <v>58</v>
      </c>
      <c r="B4" t="s">
        <v>59</v>
      </c>
    </row>
    <row r="9" spans="1:6" ht="12.75" customHeight="1" x14ac:dyDescent="0.2">
      <c r="A9" s="2" t="s">
        <v>60</v>
      </c>
      <c r="B9" t="s">
        <v>83</v>
      </c>
    </row>
    <row r="12" spans="1:6" ht="12.75" customHeight="1" x14ac:dyDescent="0.2">
      <c r="A12" s="5" t="s">
        <v>61</v>
      </c>
      <c r="B12" s="7" t="s">
        <v>36</v>
      </c>
      <c r="C12" s="7" t="s">
        <v>35</v>
      </c>
      <c r="D12" s="7" t="s">
        <v>55</v>
      </c>
      <c r="F12" s="7" t="s">
        <v>62</v>
      </c>
    </row>
    <row r="13" spans="1:6" ht="12.75" customHeight="1" x14ac:dyDescent="0.2">
      <c r="A13" t="s">
        <v>51</v>
      </c>
      <c r="B13" s="18">
        <f>'State Budget'!D12</f>
        <v>5681400</v>
      </c>
      <c r="C13" s="18">
        <f>'State Budget'!D2</f>
        <v>1007</v>
      </c>
      <c r="D13" s="16">
        <f>B13/C13</f>
        <v>5641.9066534260182</v>
      </c>
      <c r="F13" t="s">
        <v>84</v>
      </c>
    </row>
    <row r="14" spans="1:6" ht="12.75" customHeight="1" x14ac:dyDescent="0.2">
      <c r="A14" t="s">
        <v>63</v>
      </c>
      <c r="B14" s="18">
        <f>'State Budget'!D13</f>
        <v>2263300</v>
      </c>
      <c r="C14" s="18">
        <f>'State Budget'!D3</f>
        <v>316</v>
      </c>
      <c r="D14" s="16">
        <f>B14/C14</f>
        <v>7162.341772151899</v>
      </c>
    </row>
    <row r="15" spans="1:6" ht="12.75" customHeight="1" x14ac:dyDescent="0.2">
      <c r="A15" t="s">
        <v>64</v>
      </c>
      <c r="B15" s="18">
        <f>'State Budget'!D14</f>
        <v>3184800</v>
      </c>
      <c r="C15" s="18">
        <f>'State Budget'!D4</f>
        <v>794</v>
      </c>
      <c r="D15" s="16">
        <f>B15/C15</f>
        <v>4011.0831234256925</v>
      </c>
    </row>
    <row r="16" spans="1:6" ht="12.75" customHeight="1" x14ac:dyDescent="0.2">
      <c r="A16" t="s">
        <v>54</v>
      </c>
      <c r="B16" s="18">
        <f>'State Budget'!D15</f>
        <v>868700</v>
      </c>
      <c r="C16" s="18">
        <f>'State Budget'!D5</f>
        <v>140</v>
      </c>
      <c r="D16" s="16">
        <f>B16/C16</f>
        <v>6205</v>
      </c>
    </row>
    <row r="17" spans="1:7" ht="12.75" customHeight="1" x14ac:dyDescent="0.2">
      <c r="A17" s="7" t="s">
        <v>50</v>
      </c>
      <c r="B17" s="19">
        <f>'State Budget'!D18</f>
        <v>11998200</v>
      </c>
      <c r="C17" s="19">
        <f>'State Budget'!D8</f>
        <v>2257</v>
      </c>
      <c r="D17" s="8">
        <f>B17/C17</f>
        <v>5315.9946832077976</v>
      </c>
    </row>
    <row r="21" spans="1:7" ht="12.75" customHeight="1" x14ac:dyDescent="0.55000000000000004">
      <c r="A21" s="7" t="s">
        <v>85</v>
      </c>
      <c r="B21" s="9" t="s">
        <v>65</v>
      </c>
      <c r="C21" t="s">
        <v>86</v>
      </c>
    </row>
    <row r="23" spans="1:7" ht="12.75" customHeight="1" x14ac:dyDescent="0.2">
      <c r="A23" s="23" t="s">
        <v>87</v>
      </c>
      <c r="B23" s="23"/>
      <c r="C23" s="23"/>
      <c r="D23" s="23"/>
    </row>
    <row r="26" spans="1:7" ht="12.75" customHeight="1" x14ac:dyDescent="0.2">
      <c r="A26" s="7" t="s">
        <v>88</v>
      </c>
    </row>
    <row r="27" spans="1:7" ht="12.75" customHeight="1" x14ac:dyDescent="0.2">
      <c r="C27" t="s">
        <v>89</v>
      </c>
      <c r="D27" t="s">
        <v>90</v>
      </c>
      <c r="E27" t="s">
        <v>91</v>
      </c>
      <c r="F27" t="s">
        <v>92</v>
      </c>
      <c r="G27" t="s">
        <v>93</v>
      </c>
    </row>
    <row r="28" spans="1:7" ht="12.75" customHeight="1" x14ac:dyDescent="0.2">
      <c r="C28" s="18">
        <v>34253</v>
      </c>
      <c r="D28">
        <v>1.32E-2</v>
      </c>
      <c r="E28" s="18">
        <f>C28*((100/100)-D28)</f>
        <v>33800.860399999998</v>
      </c>
      <c r="F28">
        <v>1.4500000000000001E-2</v>
      </c>
      <c r="G28" s="18">
        <f>E28*((100/100)-F28)</f>
        <v>33310.747924199997</v>
      </c>
    </row>
    <row r="29" spans="1:7" ht="12.75" customHeight="1" x14ac:dyDescent="0.2">
      <c r="A29" s="6"/>
      <c r="B29" t="s">
        <v>94</v>
      </c>
      <c r="C29" s="7"/>
    </row>
    <row r="30" spans="1:7" ht="12.75" customHeight="1" x14ac:dyDescent="0.2">
      <c r="A30" s="10"/>
      <c r="B30" t="s">
        <v>95</v>
      </c>
    </row>
    <row r="33" spans="1:9" ht="38.25" x14ac:dyDescent="0.2">
      <c r="A33" s="7" t="s">
        <v>96</v>
      </c>
      <c r="B33" t="s">
        <v>97</v>
      </c>
      <c r="C33" s="13" t="s">
        <v>98</v>
      </c>
      <c r="D33" s="4" t="s">
        <v>99</v>
      </c>
      <c r="E33" t="s">
        <v>100</v>
      </c>
    </row>
    <row r="35" spans="1:9" x14ac:dyDescent="0.2">
      <c r="B35" s="18"/>
      <c r="C35" s="18"/>
      <c r="D35" s="18"/>
      <c r="E35" s="18"/>
      <c r="F35" s="18"/>
      <c r="G35" s="16"/>
      <c r="H35" s="18"/>
      <c r="I35" s="16"/>
    </row>
    <row r="36" spans="1:9" ht="25.5" x14ac:dyDescent="0.2">
      <c r="A36" s="11" t="s">
        <v>66</v>
      </c>
      <c r="B36" s="11" t="s">
        <v>13</v>
      </c>
      <c r="C36" s="1" t="s">
        <v>14</v>
      </c>
      <c r="D36" s="1" t="s">
        <v>101</v>
      </c>
      <c r="E36" s="1" t="s">
        <v>67</v>
      </c>
      <c r="G36" s="16"/>
      <c r="H36" s="18"/>
      <c r="I36" s="16"/>
    </row>
    <row r="37" spans="1:9" x14ac:dyDescent="0.2">
      <c r="A37" s="18">
        <v>10000000</v>
      </c>
      <c r="B37" s="16">
        <f>D17</f>
        <v>5315.9946832077976</v>
      </c>
      <c r="C37" s="18">
        <f>'State Budget'!D18</f>
        <v>11998200</v>
      </c>
      <c r="D37" s="18">
        <v>25000000</v>
      </c>
      <c r="E37" s="18">
        <v>6894670000</v>
      </c>
      <c r="G37" s="16"/>
      <c r="H37" s="18"/>
      <c r="I37" s="16"/>
    </row>
    <row r="38" spans="1:9" x14ac:dyDescent="0.2">
      <c r="B38" s="20" t="s">
        <v>68</v>
      </c>
      <c r="C38" s="22">
        <f>C37/A37</f>
        <v>1.1998200000000001</v>
      </c>
      <c r="D38" s="22">
        <f>D37/A37</f>
        <v>2.5</v>
      </c>
      <c r="E38" s="22"/>
      <c r="F38" s="18"/>
      <c r="G38" s="16"/>
      <c r="H38" s="18"/>
      <c r="I38" s="16"/>
    </row>
    <row r="39" spans="1:9" x14ac:dyDescent="0.2">
      <c r="B39" s="18"/>
      <c r="C39" s="18"/>
      <c r="D39" s="18"/>
      <c r="E39" s="18"/>
      <c r="F39" s="18"/>
      <c r="G39" s="16"/>
      <c r="H39" s="18"/>
      <c r="I39" s="16"/>
    </row>
    <row r="40" spans="1:9" x14ac:dyDescent="0.2">
      <c r="B40" s="18"/>
      <c r="C40" s="18"/>
      <c r="D40" s="18"/>
      <c r="E40" s="18"/>
      <c r="F40" s="18"/>
      <c r="G40" s="16"/>
      <c r="H40" s="18"/>
      <c r="I40" s="16"/>
    </row>
    <row r="41" spans="1:9" x14ac:dyDescent="0.2">
      <c r="B41" s="18"/>
      <c r="C41" s="18"/>
      <c r="D41" s="18"/>
      <c r="E41" s="18"/>
      <c r="F41" s="18"/>
      <c r="G41" s="16"/>
      <c r="H41" s="18"/>
      <c r="I41" s="16"/>
    </row>
    <row r="42" spans="1:9" ht="51" x14ac:dyDescent="0.2">
      <c r="B42" s="14" t="s">
        <v>69</v>
      </c>
      <c r="C42" s="11" t="s">
        <v>102</v>
      </c>
      <c r="D42" s="11" t="s">
        <v>70</v>
      </c>
      <c r="E42" s="1" t="s">
        <v>71</v>
      </c>
      <c r="F42" s="1" t="s">
        <v>103</v>
      </c>
      <c r="G42" s="1" t="s">
        <v>72</v>
      </c>
      <c r="H42" s="1" t="s">
        <v>73</v>
      </c>
      <c r="I42" s="16"/>
    </row>
    <row r="43" spans="1:9" x14ac:dyDescent="0.2">
      <c r="A43" t="s">
        <v>74</v>
      </c>
      <c r="B43" s="22">
        <f>D43/$A$37</f>
        <v>1.1998200000000001</v>
      </c>
      <c r="C43" s="18">
        <f>calculations!E17</f>
        <v>2257</v>
      </c>
      <c r="D43" s="18">
        <f>calculations!F17</f>
        <v>11998200</v>
      </c>
      <c r="E43" s="16">
        <f>calculations!H17</f>
        <v>1</v>
      </c>
      <c r="F43" s="16">
        <f>calculations!J17</f>
        <v>0.47992800000000002</v>
      </c>
      <c r="G43" s="16">
        <f>calculations!L17</f>
        <v>0.3242914520165846</v>
      </c>
      <c r="H43" s="12">
        <f>calculations!N17</f>
        <v>1.7402138173400613E-3</v>
      </c>
      <c r="I43" s="16"/>
    </row>
    <row r="44" spans="1:9" x14ac:dyDescent="0.2">
      <c r="A44" t="s">
        <v>75</v>
      </c>
      <c r="B44" s="22">
        <f>D44/$A$37</f>
        <v>19.168339417424896</v>
      </c>
      <c r="C44" s="18">
        <f>calculations!E18</f>
        <v>36057.860399999998</v>
      </c>
      <c r="D44" s="18">
        <f>calculations!F18</f>
        <v>191683394.17424896</v>
      </c>
      <c r="E44" s="16">
        <f>calculations!H18</f>
        <v>15.976012583074874</v>
      </c>
      <c r="F44" s="16">
        <f>calculations!J18</f>
        <v>7.6673357669699582</v>
      </c>
      <c r="G44" s="16">
        <f>calculations!L18</f>
        <v>5.1808843180005777</v>
      </c>
      <c r="H44" s="12">
        <f>calculations!N18</f>
        <v>2.7801677843065579E-2</v>
      </c>
      <c r="I44" s="16"/>
    </row>
    <row r="45" spans="1:9" x14ac:dyDescent="0.2">
      <c r="A45" t="s">
        <v>76</v>
      </c>
      <c r="B45" s="22">
        <f>D45/$A$37</f>
        <v>107.7082188467861</v>
      </c>
      <c r="C45" s="18">
        <f>calculations!E23</f>
        <v>202611.60002099999</v>
      </c>
      <c r="D45" s="18">
        <f>calculations!F23</f>
        <v>1077082188.4678609</v>
      </c>
      <c r="E45" s="16">
        <f>calculations!H23</f>
        <v>89.77031458617634</v>
      </c>
      <c r="F45" s="16">
        <f>calculations!J23</f>
        <v>43.083287538714437</v>
      </c>
      <c r="G45" s="16">
        <f>calculations!L23</f>
        <v>29.111745665136709</v>
      </c>
      <c r="H45" s="12">
        <f>calculations!N23</f>
        <v>0.15621954182982811</v>
      </c>
      <c r="I45" s="16"/>
    </row>
    <row r="46" spans="1:9" x14ac:dyDescent="0.2">
      <c r="A46" t="s">
        <v>77</v>
      </c>
      <c r="B46" s="22">
        <f>D46/$A$37</f>
        <v>213.95607416201955</v>
      </c>
      <c r="C46" s="18">
        <f>calculations!E29</f>
        <v>402476.08756620006</v>
      </c>
      <c r="D46" s="18">
        <f>calculations!F29</f>
        <v>2139560741.6201954</v>
      </c>
      <c r="E46" s="16">
        <f>calculations!H29</f>
        <v>178.3234769898981</v>
      </c>
      <c r="F46" s="16">
        <f>calculations!J29</f>
        <v>85.582429664807819</v>
      </c>
      <c r="G46" s="16">
        <f>calculations!L29</f>
        <v>57.828779281700065</v>
      </c>
      <c r="H46" s="12">
        <f>calculations!N29</f>
        <v>0.31032097861394314</v>
      </c>
      <c r="I46" s="16"/>
    </row>
    <row r="47" spans="1:9" x14ac:dyDescent="0.2">
      <c r="A47" t="s">
        <v>78</v>
      </c>
      <c r="B47" s="22">
        <f>D47/$A$37</f>
        <v>320.20392947725304</v>
      </c>
      <c r="C47" s="18">
        <f>calculations!E35</f>
        <v>602340.57511140022</v>
      </c>
      <c r="D47" s="18">
        <f>calculations!F35</f>
        <v>3202039294.7725306</v>
      </c>
      <c r="E47" s="16">
        <f>calculations!H35</f>
        <v>266.87663939361994</v>
      </c>
      <c r="F47" s="16">
        <f>calculations!J35</f>
        <v>128.08157179090122</v>
      </c>
      <c r="G47" s="16">
        <f>calculations!L35</f>
        <v>86.545812898263449</v>
      </c>
      <c r="H47" s="12">
        <f>calculations!N35</f>
        <v>0.46442241539805829</v>
      </c>
      <c r="I47" s="16"/>
    </row>
    <row r="48" spans="1:9" x14ac:dyDescent="0.2">
      <c r="B48" s="18"/>
      <c r="C48" s="18"/>
      <c r="D48" s="24" t="s">
        <v>79</v>
      </c>
      <c r="E48" s="24"/>
      <c r="F48" s="24"/>
      <c r="G48" s="16"/>
      <c r="H48" s="18"/>
      <c r="I48" s="16"/>
    </row>
    <row r="49" spans="1:9" x14ac:dyDescent="0.2">
      <c r="C49" s="18"/>
      <c r="D49" s="18"/>
      <c r="E49" s="18"/>
      <c r="F49" s="18"/>
      <c r="G49" s="16"/>
      <c r="H49" s="18"/>
      <c r="I49" s="16"/>
    </row>
    <row r="50" spans="1:9" x14ac:dyDescent="0.2">
      <c r="C50" s="18"/>
      <c r="D50" s="18"/>
      <c r="E50" s="18"/>
      <c r="F50" s="18"/>
      <c r="G50" s="16"/>
      <c r="H50" s="18"/>
      <c r="I50" s="16"/>
    </row>
    <row r="51" spans="1:9" x14ac:dyDescent="0.2">
      <c r="A51" s="23" t="s">
        <v>80</v>
      </c>
      <c r="B51" s="23"/>
      <c r="C51" s="24"/>
      <c r="D51" s="18"/>
      <c r="E51" s="18"/>
      <c r="F51" s="18"/>
      <c r="G51" s="16"/>
      <c r="H51" s="18"/>
      <c r="I51" s="16"/>
    </row>
    <row r="53" spans="1:9" x14ac:dyDescent="0.2">
      <c r="A53" s="23" t="s">
        <v>81</v>
      </c>
      <c r="B53" s="23"/>
      <c r="C53" s="23"/>
    </row>
    <row r="55" spans="1:9" x14ac:dyDescent="0.2">
      <c r="A55" s="23" t="s">
        <v>82</v>
      </c>
      <c r="B55" s="23"/>
      <c r="C55" s="23"/>
    </row>
    <row r="57" spans="1:9" x14ac:dyDescent="0.2">
      <c r="A57" s="23" t="s">
        <v>104</v>
      </c>
      <c r="B57" s="23"/>
      <c r="C57" s="23"/>
      <c r="D57" s="25"/>
    </row>
    <row r="59" spans="1:9" x14ac:dyDescent="0.2">
      <c r="A59" s="25" t="s">
        <v>105</v>
      </c>
      <c r="B59" s="25"/>
      <c r="C59" s="25"/>
      <c r="D59" s="25"/>
    </row>
    <row r="61" spans="1:9" ht="25.5" x14ac:dyDescent="0.2">
      <c r="A61" t="s">
        <v>106</v>
      </c>
    </row>
    <row r="62" spans="1:9" ht="25.5" x14ac:dyDescent="0.2">
      <c r="A62" t="s">
        <v>107</v>
      </c>
    </row>
  </sheetData>
  <mergeCells count="7">
    <mergeCell ref="A57:D57"/>
    <mergeCell ref="A59:D59"/>
    <mergeCell ref="A23:D23"/>
    <mergeCell ref="D48:F48"/>
    <mergeCell ref="A51:C51"/>
    <mergeCell ref="A53:C53"/>
    <mergeCell ref="A55:C5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opLeftCell="A31" workbookViewId="0">
      <selection activeCell="C32" sqref="C32"/>
    </sheetView>
  </sheetViews>
  <sheetFormatPr defaultColWidth="17.140625" defaultRowHeight="12.75" customHeight="1" x14ac:dyDescent="0.2"/>
  <cols>
    <col min="2" max="2" width="46.85546875" customWidth="1"/>
  </cols>
  <sheetData>
    <row r="1" spans="2:7" ht="12.75" customHeight="1" x14ac:dyDescent="0.2">
      <c r="B1" s="21" t="s">
        <v>108</v>
      </c>
      <c r="C1" s="3"/>
    </row>
    <row r="2" spans="2:7" ht="12.75" customHeight="1" x14ac:dyDescent="0.2">
      <c r="B2" s="3"/>
      <c r="C2" s="3"/>
    </row>
    <row r="3" spans="2:7" ht="12.75" customHeight="1" x14ac:dyDescent="0.2">
      <c r="B3" s="3" t="s">
        <v>109</v>
      </c>
      <c r="C3" s="3"/>
    </row>
    <row r="4" spans="2:7" ht="12.75" customHeight="1" x14ac:dyDescent="0.2">
      <c r="B4" s="3" t="s">
        <v>110</v>
      </c>
      <c r="C4" s="3" t="s">
        <v>111</v>
      </c>
    </row>
    <row r="9" spans="2:7" ht="12.75" customHeight="1" x14ac:dyDescent="0.2">
      <c r="B9" s="2" t="s">
        <v>60</v>
      </c>
      <c r="C9" t="s">
        <v>83</v>
      </c>
      <c r="D9" t="s">
        <v>112</v>
      </c>
      <c r="E9" t="s">
        <v>113</v>
      </c>
      <c r="F9" t="s">
        <v>114</v>
      </c>
      <c r="G9" s="3" t="s">
        <v>115</v>
      </c>
    </row>
    <row r="11" spans="2:7" ht="12.75" customHeight="1" x14ac:dyDescent="0.2">
      <c r="C11" s="3" t="s">
        <v>116</v>
      </c>
      <c r="D11" s="3" t="s">
        <v>117</v>
      </c>
      <c r="E11" s="3" t="s">
        <v>118</v>
      </c>
    </row>
    <row r="12" spans="2:7" ht="12.75" customHeight="1" x14ac:dyDescent="0.2">
      <c r="B12" s="5"/>
      <c r="C12" s="7" t="s">
        <v>36</v>
      </c>
      <c r="D12" s="7" t="s">
        <v>35</v>
      </c>
      <c r="E12" s="7" t="s">
        <v>55</v>
      </c>
      <c r="G12" s="7" t="s">
        <v>62</v>
      </c>
    </row>
    <row r="13" spans="2:7" ht="12.75" customHeight="1" x14ac:dyDescent="0.2">
      <c r="B13" s="3" t="s">
        <v>119</v>
      </c>
      <c r="C13" s="18">
        <f>'State Budget'!D12</f>
        <v>5681400</v>
      </c>
      <c r="D13" s="18">
        <f>'State Budget'!D2</f>
        <v>1007</v>
      </c>
      <c r="E13" s="16">
        <f>C13/D13</f>
        <v>5641.9066534260182</v>
      </c>
      <c r="G13" t="s">
        <v>84</v>
      </c>
    </row>
    <row r="14" spans="2:7" ht="12.75" customHeight="1" x14ac:dyDescent="0.2">
      <c r="B14" s="3" t="s">
        <v>120</v>
      </c>
      <c r="C14" s="18">
        <f>'State Budget'!D13</f>
        <v>2263300</v>
      </c>
      <c r="D14" s="18">
        <f>'State Budget'!D3</f>
        <v>316</v>
      </c>
      <c r="E14" s="16">
        <f>C14/D14</f>
        <v>7162.341772151899</v>
      </c>
    </row>
    <row r="15" spans="2:7" ht="12.75" customHeight="1" x14ac:dyDescent="0.2">
      <c r="B15" s="3" t="s">
        <v>121</v>
      </c>
      <c r="C15" s="18">
        <f>'State Budget'!D14</f>
        <v>3184800</v>
      </c>
      <c r="D15" s="18">
        <f>'State Budget'!D4</f>
        <v>794</v>
      </c>
      <c r="E15" s="16">
        <f>C15/D15</f>
        <v>4011.0831234256925</v>
      </c>
    </row>
    <row r="16" spans="2:7" ht="12.75" customHeight="1" x14ac:dyDescent="0.2">
      <c r="B16" s="3" t="s">
        <v>122</v>
      </c>
      <c r="C16" s="18">
        <f>'State Budget'!D15</f>
        <v>868700</v>
      </c>
      <c r="D16" s="18">
        <f>'State Budget'!D5</f>
        <v>140</v>
      </c>
      <c r="E16" s="16">
        <f>C16/D16</f>
        <v>6205</v>
      </c>
    </row>
    <row r="17" spans="2:8" ht="12.75" customHeight="1" x14ac:dyDescent="0.2">
      <c r="B17" s="7" t="s">
        <v>50</v>
      </c>
      <c r="C17" s="19">
        <f>'State Budget'!D18</f>
        <v>11998200</v>
      </c>
      <c r="D17" s="19">
        <f>'State Budget'!D8</f>
        <v>2257</v>
      </c>
      <c r="E17" s="8">
        <f>C17/D17</f>
        <v>5315.9946832077976</v>
      </c>
    </row>
    <row r="21" spans="2:8" ht="64.5" customHeight="1" x14ac:dyDescent="0.2">
      <c r="B21" t="s">
        <v>123</v>
      </c>
      <c r="C21" s="3" t="s">
        <v>124</v>
      </c>
      <c r="D21" s="3" t="s">
        <v>125</v>
      </c>
    </row>
    <row r="23" spans="2:8" ht="12.75" customHeight="1" x14ac:dyDescent="0.2">
      <c r="B23" s="23"/>
      <c r="C23" s="23"/>
      <c r="D23" s="23"/>
      <c r="E23" s="23"/>
    </row>
    <row r="24" spans="2:8" ht="12.75" customHeight="1" x14ac:dyDescent="0.2">
      <c r="B24" s="3" t="s">
        <v>126</v>
      </c>
    </row>
    <row r="26" spans="2:8" ht="12.75" customHeight="1" x14ac:dyDescent="0.2">
      <c r="B26" s="7" t="s">
        <v>88</v>
      </c>
      <c r="D26" s="3" t="s">
        <v>127</v>
      </c>
      <c r="E26" s="3" t="s">
        <v>1</v>
      </c>
      <c r="F26" s="3" t="s">
        <v>128</v>
      </c>
      <c r="G26" s="3" t="s">
        <v>129</v>
      </c>
      <c r="H26" s="3" t="s">
        <v>130</v>
      </c>
    </row>
    <row r="27" spans="2:8" ht="12.75" customHeight="1" x14ac:dyDescent="0.2">
      <c r="B27" s="3" t="s">
        <v>131</v>
      </c>
      <c r="D27" t="s">
        <v>89</v>
      </c>
      <c r="E27" t="s">
        <v>90</v>
      </c>
      <c r="F27" t="s">
        <v>91</v>
      </c>
      <c r="G27" t="s">
        <v>92</v>
      </c>
      <c r="H27" t="s">
        <v>93</v>
      </c>
    </row>
    <row r="28" spans="2:8" ht="12.75" customHeight="1" x14ac:dyDescent="0.2">
      <c r="B28" t="s">
        <v>132</v>
      </c>
      <c r="D28" s="18">
        <v>34253</v>
      </c>
      <c r="E28">
        <v>1.32E-2</v>
      </c>
      <c r="F28" s="18">
        <f>D28*((100/100)-E28)</f>
        <v>33800.860399999998</v>
      </c>
      <c r="G28">
        <v>1.4500000000000001E-2</v>
      </c>
      <c r="H28" s="18">
        <f>F28*((100/100)-G28)</f>
        <v>33310.747924199997</v>
      </c>
    </row>
    <row r="29" spans="2:8" ht="12.75" customHeight="1" x14ac:dyDescent="0.2">
      <c r="B29" s="6"/>
      <c r="D29" s="7"/>
    </row>
    <row r="30" spans="2:8" ht="12.75" customHeight="1" x14ac:dyDescent="0.2">
      <c r="B30" s="10"/>
    </row>
    <row r="33" spans="1:10" ht="25.5" x14ac:dyDescent="0.2">
      <c r="B33" s="7" t="s">
        <v>133</v>
      </c>
      <c r="D33" s="13"/>
      <c r="E33" s="4"/>
    </row>
    <row r="34" spans="1:10" x14ac:dyDescent="0.2">
      <c r="B34" s="3" t="s">
        <v>134</v>
      </c>
    </row>
    <row r="35" spans="1:10" x14ac:dyDescent="0.2">
      <c r="C35" s="18"/>
      <c r="D35" s="18"/>
      <c r="E35" s="18"/>
      <c r="F35" s="18"/>
      <c r="G35" s="18"/>
      <c r="H35" s="16"/>
      <c r="I35" s="18"/>
      <c r="J35" s="16"/>
    </row>
    <row r="36" spans="1:10" ht="25.5" x14ac:dyDescent="0.2">
      <c r="B36" s="11" t="s">
        <v>66</v>
      </c>
      <c r="C36" s="11" t="s">
        <v>13</v>
      </c>
      <c r="D36" s="1" t="s">
        <v>14</v>
      </c>
      <c r="E36" s="1" t="s">
        <v>101</v>
      </c>
      <c r="F36" s="1" t="s">
        <v>67</v>
      </c>
      <c r="H36" s="16"/>
      <c r="I36" s="18"/>
      <c r="J36" s="16"/>
    </row>
    <row r="37" spans="1:10" x14ac:dyDescent="0.2">
      <c r="B37" s="18">
        <v>10000000</v>
      </c>
      <c r="C37" s="16">
        <f>E17</f>
        <v>5315.9946832077976</v>
      </c>
      <c r="D37" s="18">
        <f>'State Budget'!D18</f>
        <v>11998200</v>
      </c>
      <c r="E37" s="18">
        <v>25000000</v>
      </c>
      <c r="F37" s="18">
        <v>6894670000</v>
      </c>
      <c r="H37" s="16"/>
      <c r="I37" s="18"/>
      <c r="J37" s="16"/>
    </row>
    <row r="38" spans="1:10" x14ac:dyDescent="0.2">
      <c r="C38" s="20" t="s">
        <v>68</v>
      </c>
      <c r="D38" s="22">
        <f>D37/B37</f>
        <v>1.1998200000000001</v>
      </c>
      <c r="E38" s="22">
        <f>E37/B37</f>
        <v>2.5</v>
      </c>
      <c r="F38" s="22"/>
      <c r="G38" s="18"/>
      <c r="H38" s="16"/>
      <c r="I38" s="18"/>
      <c r="J38" s="16"/>
    </row>
    <row r="39" spans="1:10" x14ac:dyDescent="0.2">
      <c r="C39" s="18"/>
      <c r="D39" s="18"/>
      <c r="E39" s="18"/>
      <c r="F39" s="18"/>
      <c r="G39" s="18"/>
      <c r="H39" s="16"/>
      <c r="I39" s="18"/>
      <c r="J39" s="16"/>
    </row>
    <row r="40" spans="1:10" x14ac:dyDescent="0.2">
      <c r="C40" s="18"/>
      <c r="D40" s="18"/>
      <c r="E40" s="18"/>
      <c r="F40" s="18"/>
      <c r="G40" s="18"/>
      <c r="H40" s="16"/>
      <c r="I40" s="18"/>
      <c r="J40" s="16"/>
    </row>
    <row r="41" spans="1:10" x14ac:dyDescent="0.2">
      <c r="C41" s="18"/>
      <c r="D41" s="18"/>
      <c r="E41" s="18"/>
      <c r="F41" s="18"/>
      <c r="G41" s="18"/>
      <c r="H41" s="16"/>
      <c r="I41" s="18"/>
      <c r="J41" s="16"/>
    </row>
    <row r="42" spans="1:10" ht="51" x14ac:dyDescent="0.2">
      <c r="C42" s="14" t="s">
        <v>69</v>
      </c>
      <c r="D42" s="11" t="s">
        <v>102</v>
      </c>
      <c r="E42" s="11" t="s">
        <v>70</v>
      </c>
      <c r="F42" s="1" t="s">
        <v>71</v>
      </c>
      <c r="G42" s="1" t="s">
        <v>103</v>
      </c>
      <c r="H42" s="1" t="s">
        <v>72</v>
      </c>
      <c r="I42" s="1" t="s">
        <v>73</v>
      </c>
      <c r="J42" s="16"/>
    </row>
    <row r="43" spans="1:10" ht="25.5" x14ac:dyDescent="0.2">
      <c r="A43" s="3" t="s">
        <v>135</v>
      </c>
      <c r="B43" t="s">
        <v>74</v>
      </c>
      <c r="C43" s="22">
        <f>E43/$B$37</f>
        <v>1.1998200000000001</v>
      </c>
      <c r="D43" s="18">
        <f>calculations!E17</f>
        <v>2257</v>
      </c>
      <c r="E43" s="18">
        <f>calculations!F17</f>
        <v>11998200</v>
      </c>
      <c r="F43" s="16">
        <f>calculations!H17</f>
        <v>1</v>
      </c>
      <c r="G43" s="16">
        <f>calculations!J17</f>
        <v>0.47992800000000002</v>
      </c>
      <c r="H43" s="16">
        <f>calculations!L17</f>
        <v>0.3242914520165846</v>
      </c>
      <c r="I43" s="12">
        <f>calculations!N17</f>
        <v>1.7402138173400613E-3</v>
      </c>
      <c r="J43" s="16"/>
    </row>
    <row r="44" spans="1:10" ht="38.25" x14ac:dyDescent="0.2">
      <c r="A44" s="3" t="s">
        <v>136</v>
      </c>
      <c r="B44" t="s">
        <v>75</v>
      </c>
      <c r="C44" s="22">
        <f>E44/$B$37</f>
        <v>19.168339417424896</v>
      </c>
      <c r="D44" s="18">
        <f>calculations!E18</f>
        <v>36057.860399999998</v>
      </c>
      <c r="E44" s="18">
        <f>calculations!F18</f>
        <v>191683394.17424896</v>
      </c>
      <c r="F44" s="16">
        <f>calculations!H18</f>
        <v>15.976012583074874</v>
      </c>
      <c r="G44" s="16">
        <f>calculations!J18</f>
        <v>7.6673357669699582</v>
      </c>
      <c r="H44" s="16">
        <f>calculations!L18</f>
        <v>5.1808843180005777</v>
      </c>
      <c r="I44" s="12">
        <f>calculations!N18</f>
        <v>2.7801677843065579E-2</v>
      </c>
      <c r="J44" s="16"/>
    </row>
    <row r="45" spans="1:10" ht="38.25" x14ac:dyDescent="0.2">
      <c r="A45" s="3" t="s">
        <v>137</v>
      </c>
      <c r="B45" t="s">
        <v>76</v>
      </c>
      <c r="C45" s="22">
        <f>E45/$B$37</f>
        <v>107.7082188467861</v>
      </c>
      <c r="D45" s="18">
        <f>calculations!E23</f>
        <v>202611.60002099999</v>
      </c>
      <c r="E45" s="18">
        <f>calculations!F23</f>
        <v>1077082188.4678609</v>
      </c>
      <c r="F45" s="16">
        <f>calculations!H23</f>
        <v>89.77031458617634</v>
      </c>
      <c r="G45" s="16">
        <f>calculations!J23</f>
        <v>43.083287538714437</v>
      </c>
      <c r="H45" s="16">
        <f>calculations!L23</f>
        <v>29.111745665136709</v>
      </c>
      <c r="I45" s="12">
        <f>calculations!N23</f>
        <v>0.15621954182982811</v>
      </c>
      <c r="J45" s="16"/>
    </row>
    <row r="46" spans="1:10" ht="38.25" x14ac:dyDescent="0.2">
      <c r="A46" s="3" t="s">
        <v>138</v>
      </c>
      <c r="B46" t="s">
        <v>77</v>
      </c>
      <c r="C46" s="22">
        <f>E46/$B$37</f>
        <v>213.95607416201955</v>
      </c>
      <c r="D46" s="18">
        <f>calculations!E29</f>
        <v>402476.08756620006</v>
      </c>
      <c r="E46" s="18">
        <f>calculations!F29</f>
        <v>2139560741.6201954</v>
      </c>
      <c r="F46" s="16">
        <f>calculations!H29</f>
        <v>178.3234769898981</v>
      </c>
      <c r="G46" s="16">
        <f>calculations!J29</f>
        <v>85.582429664807819</v>
      </c>
      <c r="H46" s="16">
        <f>calculations!L29</f>
        <v>57.828779281700065</v>
      </c>
      <c r="I46" s="12">
        <f>calculations!N29</f>
        <v>0.31032097861394314</v>
      </c>
      <c r="J46" s="16"/>
    </row>
    <row r="47" spans="1:10" ht="38.25" x14ac:dyDescent="0.2">
      <c r="A47" s="3" t="s">
        <v>139</v>
      </c>
      <c r="B47" t="s">
        <v>78</v>
      </c>
      <c r="C47" s="22">
        <f>E47/$B$37</f>
        <v>320.20392947725304</v>
      </c>
      <c r="D47" s="18">
        <f>calculations!E35</f>
        <v>602340.57511140022</v>
      </c>
      <c r="E47" s="18">
        <f>calculations!F35</f>
        <v>3202039294.7725306</v>
      </c>
      <c r="F47" s="16">
        <f>calculations!H35</f>
        <v>266.87663939361994</v>
      </c>
      <c r="G47" s="16">
        <f>calculations!J35</f>
        <v>128.08157179090122</v>
      </c>
      <c r="H47" s="16">
        <f>calculations!L35</f>
        <v>86.545812898263449</v>
      </c>
      <c r="I47" s="12">
        <f>calculations!N35</f>
        <v>0.46442241539805829</v>
      </c>
      <c r="J47" s="16"/>
    </row>
    <row r="48" spans="1:10" ht="76.5" x14ac:dyDescent="0.2">
      <c r="B48" s="3" t="s">
        <v>140</v>
      </c>
      <c r="C48" s="18"/>
      <c r="D48" s="18"/>
      <c r="E48" s="24" t="s">
        <v>141</v>
      </c>
      <c r="F48" s="24"/>
      <c r="G48" s="24"/>
      <c r="H48" s="16"/>
      <c r="I48" s="18"/>
      <c r="J48" s="16"/>
    </row>
    <row r="49" spans="2:10" x14ac:dyDescent="0.2">
      <c r="D49" s="18"/>
      <c r="E49" s="18"/>
      <c r="F49" s="18"/>
      <c r="G49" s="18"/>
      <c r="H49" s="16"/>
      <c r="I49" s="18"/>
      <c r="J49" s="16"/>
    </row>
    <row r="50" spans="2:10" x14ac:dyDescent="0.2">
      <c r="D50" s="18"/>
      <c r="E50" s="18"/>
      <c r="F50" s="18"/>
      <c r="G50" s="18"/>
      <c r="H50" s="16"/>
      <c r="I50" s="18"/>
      <c r="J50" s="16"/>
    </row>
    <row r="51" spans="2:10" x14ac:dyDescent="0.2">
      <c r="B51" s="23" t="s">
        <v>80</v>
      </c>
      <c r="C51" s="23"/>
      <c r="D51" s="24"/>
      <c r="E51" s="18"/>
      <c r="F51" s="18"/>
      <c r="G51" s="18"/>
      <c r="H51" s="16"/>
      <c r="I51" s="18"/>
      <c r="J51" s="16"/>
    </row>
    <row r="53" spans="2:10" x14ac:dyDescent="0.2">
      <c r="B53" s="23" t="s">
        <v>81</v>
      </c>
      <c r="C53" s="23"/>
      <c r="D53" s="23"/>
    </row>
    <row r="55" spans="2:10" x14ac:dyDescent="0.2">
      <c r="B55" s="23" t="s">
        <v>142</v>
      </c>
      <c r="C55" s="23"/>
      <c r="D55" s="23"/>
    </row>
    <row r="56" spans="2:10" ht="76.5" x14ac:dyDescent="0.2">
      <c r="B56" s="3" t="s">
        <v>143</v>
      </c>
    </row>
    <row r="57" spans="2:10" x14ac:dyDescent="0.2">
      <c r="B57" s="23" t="s">
        <v>104</v>
      </c>
      <c r="C57" s="23"/>
      <c r="D57" s="23"/>
      <c r="E57" s="25"/>
    </row>
    <row r="58" spans="2:10" ht="178.5" x14ac:dyDescent="0.2">
      <c r="B58" s="3" t="s">
        <v>144</v>
      </c>
    </row>
    <row r="59" spans="2:10" x14ac:dyDescent="0.2">
      <c r="B59" s="25" t="s">
        <v>105</v>
      </c>
      <c r="C59" s="25"/>
      <c r="D59" s="25"/>
      <c r="E59" s="25"/>
    </row>
    <row r="60" spans="2:10" ht="25.5" x14ac:dyDescent="0.2">
      <c r="B60" s="3" t="s">
        <v>145</v>
      </c>
    </row>
    <row r="64" spans="2:10" ht="25.5" x14ac:dyDescent="0.2">
      <c r="B64" t="s">
        <v>146</v>
      </c>
    </row>
    <row r="65" spans="2:2" ht="38.25" x14ac:dyDescent="0.2">
      <c r="B65" s="3" t="s">
        <v>147</v>
      </c>
    </row>
  </sheetData>
  <mergeCells count="7">
    <mergeCell ref="B57:E57"/>
    <mergeCell ref="B59:E59"/>
    <mergeCell ref="B23:E23"/>
    <mergeCell ref="E48:G48"/>
    <mergeCell ref="B51:D51"/>
    <mergeCell ref="B53:D53"/>
    <mergeCell ref="B55:D5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F28" sqref="F28"/>
    </sheetView>
  </sheetViews>
  <sheetFormatPr defaultColWidth="17.140625" defaultRowHeight="12.75" customHeight="1" x14ac:dyDescent="0.2"/>
  <sheetData>
    <row r="1" spans="1:3" ht="12.75" customHeight="1" x14ac:dyDescent="0.2">
      <c r="A1" t="s">
        <v>148</v>
      </c>
    </row>
    <row r="2" spans="1:3" ht="12.75" customHeight="1" x14ac:dyDescent="0.2">
      <c r="A2" t="s">
        <v>149</v>
      </c>
      <c r="B2" t="s">
        <v>150</v>
      </c>
    </row>
    <row r="3" spans="1:3" ht="12.75" customHeight="1" x14ac:dyDescent="0.2">
      <c r="A3" t="s">
        <v>151</v>
      </c>
      <c r="B3" t="s">
        <v>152</v>
      </c>
    </row>
    <row r="4" spans="1:3" ht="12.75" customHeight="1" x14ac:dyDescent="0.2">
      <c r="A4" t="s">
        <v>153</v>
      </c>
      <c r="B4" t="s">
        <v>154</v>
      </c>
      <c r="C4" t="s">
        <v>155</v>
      </c>
    </row>
    <row r="5" spans="1:3" ht="12.75" customHeight="1" x14ac:dyDescent="0.2">
      <c r="A5" t="s">
        <v>156</v>
      </c>
      <c r="B5" t="s">
        <v>157</v>
      </c>
    </row>
    <row r="6" spans="1:3" ht="12.75" customHeight="1" x14ac:dyDescent="0.2">
      <c r="A6" t="s">
        <v>158</v>
      </c>
      <c r="B6" t="s">
        <v>159</v>
      </c>
    </row>
    <row r="7" spans="1:3" ht="12.75" customHeight="1" x14ac:dyDescent="0.2">
      <c r="A7" t="s">
        <v>160</v>
      </c>
      <c r="B7"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calculations</vt:lpstr>
      <vt:lpstr>State Budget</vt:lpstr>
      <vt:lpstr>draft- ENG</vt:lpstr>
      <vt:lpstr>GEO</vt:lpstr>
      <vt:lpstr>Sources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ninom</cp:lastModifiedBy>
  <dcterms:modified xsi:type="dcterms:W3CDTF">2013-07-23T07:31:05Z</dcterms:modified>
</cp:coreProperties>
</file>